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'Part-II'!$A$1:$R$37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Feb,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Feb,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Jan' 08</t>
        </r>
      </text>
    </comment>
  </commentList>
</comments>
</file>

<file path=xl/sharedStrings.xml><?xml version="1.0" encoding="utf-8"?>
<sst xmlns="http://schemas.openxmlformats.org/spreadsheetml/2006/main" count="384" uniqueCount="132">
  <si>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</si>
  <si>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</si>
  <si>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</si>
  <si>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</si>
  <si>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</si>
  <si>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</si>
  <si>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</si>
  <si>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</si>
  <si>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</si>
  <si>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</si>
  <si>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</si>
  <si>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</si>
  <si>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</si>
  <si>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</si>
  <si>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</si>
  <si>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</si>
  <si>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</si>
  <si>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</si>
  <si>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</si>
  <si>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</si>
  <si>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</si>
  <si>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</si>
  <si>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</si>
  <si>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</si>
  <si>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</si>
  <si>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</si>
  <si>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</si>
  <si>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</si>
  <si>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</si>
  <si>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</si>
  <si>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</si>
  <si>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</si>
  <si>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</si>
  <si>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</si>
  <si>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</si>
  <si>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</si>
  <si>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</si>
  <si>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</si>
  <si>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</si>
  <si>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</si>
  <si>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</si>
  <si>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</si>
  <si>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</si>
  <si>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</si>
  <si>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</si>
  <si>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</si>
  <si>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</si>
  <si>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</si>
  <si>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</si>
  <si>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</si>
  <si>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</si>
  <si>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</si>
  <si>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</si>
  <si>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</si>
  <si>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</si>
  <si>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</si>
  <si>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</si>
  <si>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</si>
  <si>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</si>
  <si>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</si>
  <si>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</si>
  <si>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</si>
  <si>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</si>
  <si>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</si>
  <si>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</si>
  <si>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</si>
  <si>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</si>
  <si>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</si>
  <si>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</si>
  <si>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</si>
  <si>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</si>
  <si>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</si>
  <si>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</si>
  <si>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</si>
  <si>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</si>
  <si>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</si>
  <si>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</si>
  <si>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</si>
  <si>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</si>
  <si>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</si>
  <si>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</si>
  <si>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</si>
  <si>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</si>
  <si>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</si>
  <si>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</si>
  <si>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</si>
  <si>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</si>
  <si>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</si>
  <si>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</si>
  <si>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</si>
  <si>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</si>
  <si>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</si>
  <si>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</si>
  <si>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</si>
  <si>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</si>
  <si>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</si>
  <si>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</si>
  <si>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</si>
  <si>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</si>
  <si>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</si>
  <si>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</si>
  <si>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</si>
  <si>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</si>
  <si>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</si>
  <si>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</si>
  <si>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</si>
  <si>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</si>
  <si>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</si>
  <si>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</si>
  <si>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</si>
  <si>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</si>
  <si>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</si>
  <si>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</si>
  <si>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</si>
  <si>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</si>
  <si>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</si>
  <si>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</si>
  <si>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</si>
  <si>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</si>
  <si>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</si>
  <si>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Avg. No. of Employment Provided per Household</t>
  </si>
  <si>
    <t>% Women</t>
  </si>
  <si>
    <t>% of utilization</t>
  </si>
  <si>
    <t>% of labour wage</t>
  </si>
  <si>
    <t>Employment Generation Report for the month of February' 2009</t>
  </si>
  <si>
    <t>Financial Performance Under NREGA During the year 2008-09 Up to the Month of February' 09</t>
  </si>
  <si>
    <t>Physical Performance Under NREGA During the year 2008-09 Up to the Month of February' 09</t>
  </si>
  <si>
    <t>Transparency Report Under NREGA During the year 2008-09 Up to the Month of February' 08</t>
  </si>
  <si>
    <t>FORMAT FOR MONTHLY PROGRESS REPORT - V-A (Capacity Building - Personnel Report for the month of February' 2008)</t>
  </si>
  <si>
    <t>FORMAT FOR MONTHLY PROGRESS REPORT - V-B (Capacity Building - Training Report for the month of February' 2008)</t>
  </si>
  <si>
    <t>Expenditure up t o prev. month</t>
  </si>
  <si>
    <t>expenditure incurred in during the month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</si>
</sst>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13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0"/>
      <color indexed="12"/>
      <name val="CG Omega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b/>
      <sz val="16"/>
      <name val="Blippo Blk BT"/>
      <family val="0"/>
    </font>
    <font>
      <sz val="11"/>
      <name val="Calibri"/>
      <family val="2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11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1"/>
      <color indexed="12"/>
      <name val="Trebuchet MS"/>
      <family val="2"/>
    </font>
    <font>
      <sz val="11"/>
      <color indexed="12"/>
      <name val="Calibri"/>
      <family val="2"/>
    </font>
    <font>
      <b/>
      <sz val="10"/>
      <color indexed="12"/>
      <name val="CG Omega"/>
      <family val="2"/>
    </font>
    <font>
      <b/>
      <i/>
      <u val="single"/>
      <sz val="11"/>
      <name val="CG Omega"/>
      <family val="2"/>
    </font>
    <font>
      <b/>
      <sz val="11"/>
      <name val="Palatino Linotype"/>
      <family val="1"/>
    </font>
    <font>
      <sz val="11"/>
      <name val="Palatino Linotype"/>
      <family val="1"/>
    </font>
    <font>
      <b/>
      <sz val="12"/>
      <name val="Arial Narrow"/>
      <family val="2"/>
    </font>
    <font>
      <sz val="11"/>
      <name val="Arial Narrow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1" applyNumberFormat="0" applyAlignment="0" applyProtection="0"/>
    <xf numFmtId="0" fontId="7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7" borderId="1" applyNumberFormat="0" applyAlignment="0" applyProtection="0"/>
    <xf numFmtId="0" fontId="85" fillId="0" borderId="6" applyNumberFormat="0" applyFill="0" applyAlignment="0" applyProtection="0"/>
    <xf numFmtId="0" fontId="8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87" fillId="20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9" fillId="26" borderId="1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0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3" fillId="0" borderId="10" xfId="57" applyFont="1" applyFill="1" applyBorder="1" applyAlignment="1">
      <alignment horizontal="center" vertical="center" wrapText="1"/>
      <protection/>
    </xf>
    <xf numFmtId="0" fontId="74" fillId="0" borderId="10" xfId="58" applyFont="1" applyFill="1" applyBorder="1">
      <alignment/>
      <protection/>
    </xf>
    <xf numFmtId="0" fontId="74" fillId="0" borderId="10" xfId="58" applyFont="1" applyFill="1" applyBorder="1" applyAlignment="1">
      <alignment horizontal="center" wrapText="1"/>
      <protection/>
    </xf>
    <xf numFmtId="1" fontId="68" fillId="0" borderId="10" xfId="0" applyNumberFormat="1" applyFont="1" applyBorder="1" applyAlignment="1">
      <alignment/>
    </xf>
    <xf numFmtId="0" fontId="6" fillId="0" borderId="0" xfId="59" applyFont="1" applyAlignment="1">
      <alignment/>
      <protection/>
    </xf>
    <xf numFmtId="0" fontId="91" fillId="0" borderId="10" xfId="58" applyFont="1" applyBorder="1" applyAlignment="1">
      <alignment horizontal="center" vertical="center"/>
      <protection/>
    </xf>
    <xf numFmtId="0" fontId="91" fillId="0" borderId="12" xfId="58" applyFont="1" applyBorder="1" applyAlignment="1">
      <alignment horizontal="left" vertical="center"/>
      <protection/>
    </xf>
    <xf numFmtId="0" fontId="91" fillId="0" borderId="10" xfId="58" applyFont="1" applyFill="1" applyBorder="1" applyAlignment="1">
      <alignment horizontal="center" vertical="center"/>
      <protection/>
    </xf>
    <xf numFmtId="0" fontId="91" fillId="0" borderId="12" xfId="58" applyFont="1" applyFill="1" applyBorder="1" applyAlignment="1">
      <alignment horizontal="left" vertical="center"/>
      <protection/>
    </xf>
    <xf numFmtId="0" fontId="53" fillId="7" borderId="10" xfId="59" applyFont="1" applyFill="1" applyBorder="1" applyAlignment="1">
      <alignment horizontal="right" vertical="center"/>
      <protection/>
    </xf>
    <xf numFmtId="0" fontId="53" fillId="0" borderId="10" xfId="59" applyFont="1" applyBorder="1" applyAlignment="1">
      <alignment horizontal="right" vertical="center"/>
      <protection/>
    </xf>
    <xf numFmtId="0" fontId="53" fillId="27" borderId="10" xfId="59" applyFont="1" applyFill="1" applyBorder="1" applyAlignment="1">
      <alignment horizontal="right"/>
      <protection/>
    </xf>
    <xf numFmtId="0" fontId="53" fillId="0" borderId="10" xfId="59" applyFont="1" applyBorder="1" applyAlignment="1">
      <alignment horizontal="right"/>
      <protection/>
    </xf>
    <xf numFmtId="0" fontId="53" fillId="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2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0" fontId="33" fillId="0" borderId="10" xfId="59" applyFont="1" applyBorder="1" applyAlignment="1">
      <alignment horizontal="right" wrapText="1"/>
      <protection/>
    </xf>
    <xf numFmtId="0" fontId="53" fillId="24" borderId="10" xfId="59" applyFont="1" applyFill="1" applyBorder="1" applyAlignment="1">
      <alignment horizontal="right" wrapText="1"/>
      <protection/>
    </xf>
    <xf numFmtId="9" fontId="92" fillId="0" borderId="0" xfId="63" applyFont="1" applyAlignment="1">
      <alignment/>
    </xf>
    <xf numFmtId="176" fontId="5" fillId="0" borderId="10" xfId="0" applyNumberFormat="1" applyFont="1" applyFill="1" applyBorder="1" applyAlignment="1">
      <alignment wrapText="1"/>
    </xf>
    <xf numFmtId="1" fontId="94" fillId="11" borderId="10" xfId="0" applyNumberFormat="1" applyFont="1" applyFill="1" applyBorder="1" applyAlignment="1">
      <alignment wrapText="1"/>
    </xf>
    <xf numFmtId="9" fontId="93" fillId="0" borderId="10" xfId="63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1" fillId="0" borderId="10" xfId="58" applyFont="1" applyBorder="1" applyAlignment="1">
      <alignment horizontal="right" vertical="center"/>
      <protection/>
    </xf>
    <xf numFmtId="0" fontId="91" fillId="0" borderId="10" xfId="58" applyFont="1" applyBorder="1" applyAlignment="1">
      <alignment horizontal="left" vertical="center"/>
      <protection/>
    </xf>
    <xf numFmtId="1" fontId="41" fillId="0" borderId="10" xfId="57" applyNumberFormat="1" applyFont="1" applyBorder="1" applyAlignment="1">
      <alignment vertical="center"/>
      <protection/>
    </xf>
    <xf numFmtId="0" fontId="97" fillId="0" borderId="0" xfId="0" applyFont="1" applyAlignment="1">
      <alignment/>
    </xf>
    <xf numFmtId="0" fontId="98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horizontal="right" wrapText="1"/>
    </xf>
    <xf numFmtId="0" fontId="98" fillId="0" borderId="10" xfId="0" applyFont="1" applyFill="1" applyBorder="1" applyAlignment="1">
      <alignment wrapText="1"/>
    </xf>
    <xf numFmtId="0" fontId="99" fillId="22" borderId="10" xfId="0" applyFont="1" applyFill="1" applyBorder="1" applyAlignment="1">
      <alignment wrapText="1"/>
    </xf>
    <xf numFmtId="0" fontId="99" fillId="0" borderId="10" xfId="0" applyFont="1" applyFill="1" applyBorder="1" applyAlignment="1">
      <alignment wrapText="1"/>
    </xf>
    <xf numFmtId="1" fontId="99" fillId="0" borderId="10" xfId="0" applyNumberFormat="1" applyFont="1" applyFill="1" applyBorder="1" applyAlignment="1">
      <alignment wrapText="1"/>
    </xf>
    <xf numFmtId="176" fontId="99" fillId="0" borderId="10" xfId="0" applyNumberFormat="1" applyFont="1" applyFill="1" applyBorder="1" applyAlignment="1">
      <alignment horizontal="right" wrapText="1"/>
    </xf>
    <xf numFmtId="176" fontId="98" fillId="0" borderId="10" xfId="0" applyNumberFormat="1" applyFont="1" applyFill="1" applyBorder="1" applyAlignment="1">
      <alignment horizontal="right" wrapText="1"/>
    </xf>
    <xf numFmtId="176" fontId="99" fillId="0" borderId="10" xfId="0" applyNumberFormat="1" applyFont="1" applyFill="1" applyBorder="1" applyAlignment="1">
      <alignment wrapText="1"/>
    </xf>
    <xf numFmtId="0" fontId="93" fillId="0" borderId="0" xfId="0" applyFont="1" applyFill="1" applyAlignment="1">
      <alignment wrapText="1"/>
    </xf>
    <xf numFmtId="0" fontId="92" fillId="26" borderId="10" xfId="57" applyFont="1" applyFill="1" applyBorder="1" applyAlignment="1">
      <alignment horizontal="right" wrapText="1"/>
      <protection/>
    </xf>
    <xf numFmtId="2" fontId="92" fillId="26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Border="1" applyAlignment="1">
      <alignment horizontal="right" wrapText="1"/>
      <protection/>
    </xf>
    <xf numFmtId="0" fontId="92" fillId="0" borderId="10" xfId="57" applyFont="1" applyBorder="1">
      <alignment/>
      <protection/>
    </xf>
    <xf numFmtId="10" fontId="92" fillId="0" borderId="0" xfId="63" applyNumberFormat="1" applyFont="1" applyAlignment="1">
      <alignment/>
    </xf>
    <xf numFmtId="0" fontId="92" fillId="0" borderId="0" xfId="57" applyFont="1">
      <alignment/>
      <protection/>
    </xf>
    <xf numFmtId="176" fontId="92" fillId="0" borderId="0" xfId="57" applyNumberFormat="1" applyFont="1">
      <alignment/>
      <protection/>
    </xf>
    <xf numFmtId="0" fontId="101" fillId="0" borderId="10" xfId="58" applyFont="1" applyBorder="1" applyAlignment="1">
      <alignment horizontal="center" vertical="center"/>
      <protection/>
    </xf>
    <xf numFmtId="0" fontId="101" fillId="0" borderId="12" xfId="58" applyFont="1" applyBorder="1" applyAlignment="1">
      <alignment horizontal="left" vertical="center"/>
      <protection/>
    </xf>
    <xf numFmtId="0" fontId="102" fillId="0" borderId="10" xfId="58" applyFont="1" applyBorder="1">
      <alignment/>
      <protection/>
    </xf>
    <xf numFmtId="1" fontId="102" fillId="0" borderId="10" xfId="58" applyNumberFormat="1" applyFont="1" applyBorder="1">
      <alignment/>
      <protection/>
    </xf>
    <xf numFmtId="1" fontId="101" fillId="0" borderId="10" xfId="58" applyNumberFormat="1" applyFont="1" applyBorder="1">
      <alignment/>
      <protection/>
    </xf>
    <xf numFmtId="178" fontId="101" fillId="0" borderId="10" xfId="58" applyNumberFormat="1" applyFont="1" applyBorder="1">
      <alignment/>
      <protection/>
    </xf>
    <xf numFmtId="178" fontId="103" fillId="0" borderId="0" xfId="58" applyNumberFormat="1" applyFont="1">
      <alignment/>
      <protection/>
    </xf>
    <xf numFmtId="0" fontId="103" fillId="0" borderId="0" xfId="58" applyFont="1">
      <alignment/>
      <protection/>
    </xf>
    <xf numFmtId="0" fontId="101" fillId="0" borderId="10" xfId="58" applyFont="1" applyBorder="1" applyAlignment="1">
      <alignment horizontal="right" vertical="center"/>
      <protection/>
    </xf>
    <xf numFmtId="0" fontId="101" fillId="0" borderId="10" xfId="58" applyFont="1" applyBorder="1" applyAlignment="1">
      <alignment horizontal="left" vertical="center"/>
      <protection/>
    </xf>
    <xf numFmtId="0" fontId="105" fillId="0" borderId="0" xfId="0" applyFont="1" applyAlignment="1">
      <alignment/>
    </xf>
    <xf numFmtId="0" fontId="100" fillId="0" borderId="10" xfId="57" applyFont="1" applyBorder="1" applyAlignment="1">
      <alignment horizontal="center" vertical="center"/>
      <protection/>
    </xf>
    <xf numFmtId="0" fontId="100" fillId="0" borderId="10" xfId="57" applyFont="1" applyBorder="1" applyAlignment="1">
      <alignment horizontal="left" vertical="center"/>
      <protection/>
    </xf>
    <xf numFmtId="0" fontId="92" fillId="0" borderId="10" xfId="57" applyFont="1" applyBorder="1" applyAlignment="1">
      <alignment horizontal="right" wrapText="1"/>
      <protection/>
    </xf>
    <xf numFmtId="2" fontId="92" fillId="0" borderId="10" xfId="57" applyNumberFormat="1" applyFont="1" applyBorder="1" applyAlignment="1">
      <alignment horizontal="right" wrapText="1"/>
      <protection/>
    </xf>
    <xf numFmtId="2" fontId="101" fillId="0" borderId="10" xfId="58" applyNumberFormat="1" applyFont="1" applyBorder="1">
      <alignment/>
      <protection/>
    </xf>
    <xf numFmtId="1" fontId="104" fillId="0" borderId="10" xfId="57" applyNumberFormat="1" applyFont="1" applyBorder="1" applyAlignment="1">
      <alignment vertical="center"/>
      <protection/>
    </xf>
    <xf numFmtId="178" fontId="102" fillId="0" borderId="10" xfId="58" applyNumberFormat="1" applyFont="1" applyBorder="1">
      <alignment/>
      <protection/>
    </xf>
    <xf numFmtId="2" fontId="102" fillId="0" borderId="10" xfId="58" applyNumberFormat="1" applyFont="1" applyBorder="1">
      <alignment/>
      <protection/>
    </xf>
    <xf numFmtId="179" fontId="102" fillId="0" borderId="10" xfId="58" applyNumberFormat="1" applyFont="1" applyBorder="1">
      <alignment/>
      <protection/>
    </xf>
    <xf numFmtId="176" fontId="106" fillId="0" borderId="10" xfId="57" applyNumberFormat="1" applyFont="1" applyBorder="1" applyAlignment="1">
      <alignment horizontal="right" wrapText="1"/>
      <protection/>
    </xf>
    <xf numFmtId="0" fontId="107" fillId="0" borderId="0" xfId="57" applyFont="1" applyAlignment="1">
      <alignment horizontal="right"/>
      <protection/>
    </xf>
    <xf numFmtId="0" fontId="108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right" vertical="center"/>
    </xf>
    <xf numFmtId="0" fontId="109" fillId="0" borderId="10" xfId="0" applyFont="1" applyFill="1" applyBorder="1" applyAlignment="1">
      <alignment horizontal="right" wrapText="1"/>
    </xf>
    <xf numFmtId="0" fontId="108" fillId="0" borderId="10" xfId="0" applyFont="1" applyFill="1" applyBorder="1" applyAlignment="1">
      <alignment wrapText="1"/>
    </xf>
    <xf numFmtId="0" fontId="109" fillId="22" borderId="10" xfId="0" applyFont="1" applyFill="1" applyBorder="1" applyAlignment="1">
      <alignment wrapText="1"/>
    </xf>
    <xf numFmtId="0" fontId="109" fillId="0" borderId="10" xfId="0" applyFont="1" applyFill="1" applyBorder="1" applyAlignment="1">
      <alignment wrapText="1"/>
    </xf>
    <xf numFmtId="1" fontId="109" fillId="0" borderId="10" xfId="0" applyNumberFormat="1" applyFont="1" applyFill="1" applyBorder="1" applyAlignment="1">
      <alignment wrapText="1"/>
    </xf>
    <xf numFmtId="176" fontId="108" fillId="0" borderId="10" xfId="0" applyNumberFormat="1" applyFont="1" applyFill="1" applyBorder="1" applyAlignment="1">
      <alignment horizontal="right" wrapText="1"/>
    </xf>
    <xf numFmtId="1" fontId="110" fillId="11" borderId="10" xfId="0" applyNumberFormat="1" applyFont="1" applyFill="1" applyBorder="1" applyAlignment="1">
      <alignment wrapText="1"/>
    </xf>
    <xf numFmtId="9" fontId="111" fillId="0" borderId="10" xfId="63" applyFont="1" applyFill="1" applyBorder="1" applyAlignment="1">
      <alignment wrapText="1"/>
    </xf>
    <xf numFmtId="0" fontId="111" fillId="0" borderId="0" xfId="0" applyFont="1" applyFill="1" applyAlignment="1">
      <alignment wrapText="1"/>
    </xf>
    <xf numFmtId="176" fontId="10" fillId="0" borderId="10" xfId="60" applyNumberFormat="1" applyFont="1" applyFill="1" applyBorder="1" applyAlignment="1">
      <alignment horizontal="right" vertical="center" wrapText="1"/>
      <protection/>
    </xf>
    <xf numFmtId="0" fontId="91" fillId="0" borderId="10" xfId="58" applyFont="1" applyFill="1" applyBorder="1" applyAlignment="1">
      <alignment horizontal="right" vertical="center"/>
      <protection/>
    </xf>
    <xf numFmtId="0" fontId="91" fillId="0" borderId="10" xfId="58" applyFont="1" applyFill="1" applyBorder="1" applyAlignment="1">
      <alignment horizontal="left" vertical="center"/>
      <protection/>
    </xf>
    <xf numFmtId="1" fontId="104" fillId="0" borderId="10" xfId="0" applyNumberFormat="1" applyFont="1" applyBorder="1" applyAlignment="1">
      <alignment vertical="center"/>
    </xf>
    <xf numFmtId="0" fontId="102" fillId="0" borderId="10" xfId="58" applyFont="1" applyBorder="1" applyAlignment="1">
      <alignment vertical="top" wrapText="1"/>
      <protection/>
    </xf>
    <xf numFmtId="0" fontId="102" fillId="0" borderId="10" xfId="58" applyFont="1" applyBorder="1" applyAlignment="1">
      <alignment horizontal="center" vertical="top" wrapText="1"/>
      <protection/>
    </xf>
    <xf numFmtId="0" fontId="100" fillId="0" borderId="10" xfId="57" applyFont="1" applyFill="1" applyBorder="1" applyAlignment="1">
      <alignment horizontal="center" vertical="center"/>
      <protection/>
    </xf>
    <xf numFmtId="0" fontId="100" fillId="0" borderId="10" xfId="57" applyFont="1" applyFill="1" applyBorder="1" applyAlignment="1">
      <alignment horizontal="left" vertical="center"/>
      <protection/>
    </xf>
    <xf numFmtId="0" fontId="92" fillId="0" borderId="10" xfId="57" applyFont="1" applyFill="1" applyBorder="1" applyAlignment="1">
      <alignment horizontal="right" wrapText="1"/>
      <protection/>
    </xf>
    <xf numFmtId="2" fontId="92" fillId="0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Fill="1" applyBorder="1" applyAlignment="1">
      <alignment horizontal="right" wrapText="1"/>
      <protection/>
    </xf>
    <xf numFmtId="1" fontId="104" fillId="0" borderId="10" xfId="57" applyNumberFormat="1" applyFont="1" applyFill="1" applyBorder="1" applyAlignment="1">
      <alignment vertical="center"/>
      <protection/>
    </xf>
    <xf numFmtId="0" fontId="102" fillId="0" borderId="10" xfId="58" applyFont="1" applyFill="1" applyBorder="1">
      <alignment/>
      <protection/>
    </xf>
    <xf numFmtId="0" fontId="101" fillId="0" borderId="10" xfId="58" applyFont="1" applyFill="1" applyBorder="1" applyAlignment="1">
      <alignment horizontal="center" vertical="center"/>
      <protection/>
    </xf>
    <xf numFmtId="0" fontId="101" fillId="0" borderId="12" xfId="58" applyFont="1" applyFill="1" applyBorder="1" applyAlignment="1">
      <alignment horizontal="left" vertical="center"/>
      <protection/>
    </xf>
    <xf numFmtId="1" fontId="102" fillId="0" borderId="10" xfId="58" applyNumberFormat="1" applyFont="1" applyFill="1" applyBorder="1">
      <alignment/>
      <protection/>
    </xf>
    <xf numFmtId="0" fontId="101" fillId="0" borderId="10" xfId="58" applyFont="1" applyFill="1" applyBorder="1">
      <alignment/>
      <protection/>
    </xf>
    <xf numFmtId="1" fontId="101" fillId="0" borderId="10" xfId="58" applyNumberFormat="1" applyFont="1" applyFill="1" applyBorder="1">
      <alignment/>
      <protection/>
    </xf>
    <xf numFmtId="178" fontId="101" fillId="0" borderId="10" xfId="58" applyNumberFormat="1" applyFont="1" applyFill="1" applyBorder="1">
      <alignment/>
      <protection/>
    </xf>
    <xf numFmtId="0" fontId="40" fillId="0" borderId="0" xfId="58" applyFont="1" applyFill="1">
      <alignment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96" fillId="0" borderId="15" xfId="58" applyFont="1" applyFill="1" applyBorder="1" applyAlignment="1">
      <alignment horizontal="center"/>
      <protection/>
    </xf>
    <xf numFmtId="0" fontId="96" fillId="0" borderId="0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95" fillId="11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26" borderId="10" xfId="57" applyFont="1" applyFill="1" applyBorder="1" applyAlignment="1">
      <alignment horizontal="center" vertical="center" wrapText="1"/>
      <protection/>
    </xf>
    <xf numFmtId="0" fontId="23" fillId="26" borderId="17" xfId="57" applyFont="1" applyFill="1" applyBorder="1" applyAlignment="1">
      <alignment horizontal="center" vertical="center" wrapText="1"/>
      <protection/>
    </xf>
    <xf numFmtId="0" fontId="23" fillId="26" borderId="18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7" xfId="58" applyFont="1" applyFill="1" applyBorder="1" applyAlignment="1">
      <alignment horizontal="center" vertical="center" wrapText="1"/>
      <protection/>
    </xf>
    <xf numFmtId="0" fontId="35" fillId="0" borderId="18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right"/>
    </xf>
    <xf numFmtId="0" fontId="70" fillId="0" borderId="0" xfId="57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6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4" xfId="59" applyFont="1" applyFill="1" applyBorder="1" applyAlignment="1">
      <alignment horizontal="center" vertical="center" wrapText="1"/>
      <protection/>
    </xf>
    <xf numFmtId="0" fontId="56" fillId="0" borderId="17" xfId="59" applyFont="1" applyBorder="1" applyAlignment="1">
      <alignment horizontal="center" vertical="center" wrapText="1"/>
      <protection/>
    </xf>
    <xf numFmtId="0" fontId="56" fillId="0" borderId="19" xfId="59" applyFont="1" applyBorder="1" applyAlignment="1">
      <alignment horizontal="center" vertical="center" wrapText="1"/>
      <protection/>
    </xf>
    <xf numFmtId="0" fontId="56" fillId="0" borderId="18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  <xf numFmtId="0" fontId="57" fillId="0" borderId="17" xfId="59" applyFont="1" applyBorder="1" applyAlignment="1">
      <alignment horizontal="center" vertical="center" wrapText="1"/>
      <protection/>
    </xf>
    <xf numFmtId="0" fontId="57" fillId="0" borderId="19" xfId="59" applyFont="1" applyBorder="1" applyAlignment="1">
      <alignment horizontal="center" vertical="center" wrapText="1"/>
      <protection/>
    </xf>
    <xf numFmtId="0" fontId="57" fillId="0" borderId="18" xfId="59" applyFont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4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="85" zoomScaleNormal="70" zoomScaleSheetLayoutView="85" zoomScalePageLayoutView="0" workbookViewId="0" topLeftCell="C1">
      <selection activeCell="T12" sqref="T12:T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12.42187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4.421875" style="1" customWidth="1"/>
    <col min="11" max="11" width="15.00390625" style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7.421875" style="1" customWidth="1"/>
    <col min="17" max="17" width="7.7109375" style="1" customWidth="1"/>
    <col min="18" max="18" width="12.00390625" style="1" bestFit="1" customWidth="1"/>
    <col min="19" max="19" width="12.28125" style="1" bestFit="1" customWidth="1"/>
    <col min="20" max="20" width="11.00390625" style="1" customWidth="1"/>
    <col min="21" max="21" width="12.28125" style="1" bestFit="1" customWidth="1"/>
    <col min="22" max="22" width="11.8515625" style="1" customWidth="1"/>
    <col min="23" max="23" width="9.140625" style="1" customWidth="1"/>
    <col min="24" max="24" width="11.57421875" style="1" bestFit="1" customWidth="1"/>
    <col min="25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50"/>
      <c r="S1" s="250"/>
      <c r="T1" s="250"/>
      <c r="U1" s="4"/>
    </row>
    <row r="2" spans="1:22" s="6" customFormat="1" ht="31.5" customHeight="1">
      <c r="A2" s="251" t="s">
        <v>37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52" t="s">
        <v>38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53" t="s">
        <v>124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</row>
    <row r="7" spans="1:22" ht="16.5">
      <c r="A7" s="124"/>
      <c r="U7" s="254" t="s">
        <v>21</v>
      </c>
      <c r="V7" s="254"/>
    </row>
    <row r="8" spans="1:22" s="2" customFormat="1" ht="12.75">
      <c r="A8" s="255">
        <v>1</v>
      </c>
      <c r="B8" s="255">
        <v>2</v>
      </c>
      <c r="C8" s="3"/>
      <c r="D8" s="255">
        <v>3</v>
      </c>
      <c r="E8" s="255"/>
      <c r="F8" s="255"/>
      <c r="G8" s="255"/>
      <c r="H8" s="129"/>
      <c r="I8" s="129"/>
      <c r="J8" s="255">
        <v>4</v>
      </c>
      <c r="K8" s="255">
        <v>5</v>
      </c>
      <c r="L8" s="255">
        <v>6</v>
      </c>
      <c r="M8" s="255">
        <v>7</v>
      </c>
      <c r="N8" s="255">
        <v>8</v>
      </c>
      <c r="O8" s="247">
        <v>9</v>
      </c>
      <c r="P8" s="248"/>
      <c r="Q8" s="248"/>
      <c r="R8" s="248"/>
      <c r="S8" s="249"/>
      <c r="T8" s="255">
        <v>10</v>
      </c>
      <c r="U8" s="255">
        <v>11</v>
      </c>
      <c r="V8" s="255">
        <v>12</v>
      </c>
    </row>
    <row r="9" spans="1:22" s="2" customFormat="1" ht="12.75">
      <c r="A9" s="255"/>
      <c r="B9" s="255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29"/>
      <c r="I9" s="129"/>
      <c r="J9" s="255"/>
      <c r="K9" s="255">
        <v>5</v>
      </c>
      <c r="L9" s="255">
        <v>6</v>
      </c>
      <c r="M9" s="255">
        <v>7</v>
      </c>
      <c r="N9" s="255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55"/>
      <c r="U9" s="255"/>
      <c r="V9" s="255"/>
    </row>
    <row r="10" spans="1:24" s="2" customFormat="1" ht="57" customHeight="1">
      <c r="A10" s="255" t="s">
        <v>0</v>
      </c>
      <c r="B10" s="255" t="s">
        <v>22</v>
      </c>
      <c r="C10" s="258" t="s">
        <v>116</v>
      </c>
      <c r="D10" s="255" t="s">
        <v>1</v>
      </c>
      <c r="E10" s="255"/>
      <c r="F10" s="255"/>
      <c r="G10" s="255"/>
      <c r="H10" s="256" t="s">
        <v>115</v>
      </c>
      <c r="I10" s="256" t="s">
        <v>114</v>
      </c>
      <c r="J10" s="255" t="s">
        <v>6</v>
      </c>
      <c r="K10" s="255" t="s">
        <v>7</v>
      </c>
      <c r="L10" s="255" t="s">
        <v>8</v>
      </c>
      <c r="M10" s="255" t="s">
        <v>9</v>
      </c>
      <c r="N10" s="255" t="s">
        <v>10</v>
      </c>
      <c r="O10" s="255" t="s">
        <v>11</v>
      </c>
      <c r="P10" s="255"/>
      <c r="Q10" s="255"/>
      <c r="R10" s="255"/>
      <c r="S10" s="255"/>
      <c r="T10" s="255" t="s">
        <v>13</v>
      </c>
      <c r="U10" s="255" t="s">
        <v>14</v>
      </c>
      <c r="V10" s="255" t="s">
        <v>15</v>
      </c>
      <c r="W10" s="246" t="s">
        <v>120</v>
      </c>
      <c r="X10" s="245" t="s">
        <v>121</v>
      </c>
    </row>
    <row r="11" spans="1:24" s="2" customFormat="1" ht="48.75" customHeight="1">
      <c r="A11" s="255"/>
      <c r="B11" s="255"/>
      <c r="C11" s="259"/>
      <c r="D11" s="3" t="s">
        <v>2</v>
      </c>
      <c r="E11" s="3" t="s">
        <v>3</v>
      </c>
      <c r="F11" s="3" t="s">
        <v>4</v>
      </c>
      <c r="G11" s="3" t="s">
        <v>5</v>
      </c>
      <c r="H11" s="257"/>
      <c r="I11" s="257"/>
      <c r="J11" s="255"/>
      <c r="K11" s="255"/>
      <c r="L11" s="255"/>
      <c r="M11" s="255"/>
      <c r="N11" s="255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55"/>
      <c r="U11" s="255"/>
      <c r="V11" s="255"/>
      <c r="W11" s="246"/>
      <c r="X11" s="245"/>
    </row>
    <row r="12" spans="1:24" s="177" customFormat="1" ht="18" customHeight="1">
      <c r="A12" s="166">
        <v>1</v>
      </c>
      <c r="B12" s="167" t="s">
        <v>23</v>
      </c>
      <c r="C12" s="168">
        <v>35333</v>
      </c>
      <c r="D12" s="169">
        <v>19624</v>
      </c>
      <c r="E12" s="169">
        <v>7888</v>
      </c>
      <c r="F12" s="169">
        <v>7821</v>
      </c>
      <c r="G12" s="170">
        <f>SUM(D12:F12)</f>
        <v>35333</v>
      </c>
      <c r="H12" s="170">
        <v>33502</v>
      </c>
      <c r="I12" s="170">
        <f>G12-H12</f>
        <v>1831</v>
      </c>
      <c r="J12" s="171">
        <v>13392</v>
      </c>
      <c r="K12" s="172">
        <v>17829250</v>
      </c>
      <c r="L12" s="171">
        <v>13392</v>
      </c>
      <c r="M12" s="172">
        <v>4316</v>
      </c>
      <c r="N12" s="173">
        <v>362372</v>
      </c>
      <c r="O12" s="174">
        <v>1.2678807</v>
      </c>
      <c r="P12" s="174">
        <v>0.466243</v>
      </c>
      <c r="Q12" s="174">
        <v>0.46446009999999993</v>
      </c>
      <c r="R12" s="175">
        <f aca="true" t="shared" si="0" ref="R12:R24">SUM(O12:Q12)</f>
        <v>2.1985837999999998</v>
      </c>
      <c r="S12" s="176">
        <v>0.89266</v>
      </c>
      <c r="T12" s="172">
        <v>0</v>
      </c>
      <c r="U12" s="172">
        <v>1658</v>
      </c>
      <c r="V12" s="172">
        <v>19</v>
      </c>
      <c r="W12" s="158">
        <f>(R12*100000)/L12</f>
        <v>16.417143070489843</v>
      </c>
      <c r="X12" s="159">
        <f>S12/R12</f>
        <v>0.4060159089683096</v>
      </c>
    </row>
    <row r="13" spans="1:24" s="177" customFormat="1" ht="18" customHeight="1">
      <c r="A13" s="166">
        <v>2</v>
      </c>
      <c r="B13" s="167" t="s">
        <v>24</v>
      </c>
      <c r="C13" s="168">
        <v>41197</v>
      </c>
      <c r="D13" s="169">
        <v>19610</v>
      </c>
      <c r="E13" s="169">
        <v>9638</v>
      </c>
      <c r="F13" s="169">
        <v>11949</v>
      </c>
      <c r="G13" s="170">
        <f aca="true" t="shared" si="1" ref="G13:G24">SUM(D13:F13)</f>
        <v>41197</v>
      </c>
      <c r="H13" s="170">
        <v>40465</v>
      </c>
      <c r="I13" s="170">
        <f aca="true" t="shared" si="2" ref="I13:I24">G13-H13</f>
        <v>732</v>
      </c>
      <c r="J13" s="171">
        <v>25448</v>
      </c>
      <c r="K13" s="172">
        <v>243976</v>
      </c>
      <c r="L13" s="171">
        <v>25448</v>
      </c>
      <c r="M13" s="172">
        <v>8139</v>
      </c>
      <c r="N13" s="173">
        <v>252636.85333333333</v>
      </c>
      <c r="O13" s="174">
        <v>0.75791056</v>
      </c>
      <c r="P13" s="174">
        <v>1.1368658399999998</v>
      </c>
      <c r="Q13" s="174">
        <v>0.6315921333333333</v>
      </c>
      <c r="R13" s="175">
        <f t="shared" si="0"/>
        <v>2.526368533333333</v>
      </c>
      <c r="S13" s="176">
        <v>0.8084379306666667</v>
      </c>
      <c r="T13" s="173">
        <v>2</v>
      </c>
      <c r="U13" s="173">
        <v>2223</v>
      </c>
      <c r="V13" s="173">
        <v>333.94082133333336</v>
      </c>
      <c r="W13" s="158">
        <f aca="true" t="shared" si="3" ref="W13:W25">(R13*100000)/L13</f>
        <v>9.927572042334695</v>
      </c>
      <c r="X13" s="159">
        <f aca="true" t="shared" si="4" ref="X13:X25">S13/R13</f>
        <v>0.32</v>
      </c>
    </row>
    <row r="14" spans="1:24" s="177" customFormat="1" ht="18" customHeight="1">
      <c r="A14" s="166">
        <v>3</v>
      </c>
      <c r="B14" s="167" t="s">
        <v>25</v>
      </c>
      <c r="C14" s="168">
        <v>75105</v>
      </c>
      <c r="D14" s="169">
        <v>39538</v>
      </c>
      <c r="E14" s="169">
        <v>16375</v>
      </c>
      <c r="F14" s="169">
        <v>19192</v>
      </c>
      <c r="G14" s="170">
        <f t="shared" si="1"/>
        <v>75105</v>
      </c>
      <c r="H14" s="170">
        <v>75263</v>
      </c>
      <c r="I14" s="170">
        <f t="shared" si="2"/>
        <v>-158</v>
      </c>
      <c r="J14" s="171">
        <v>38391</v>
      </c>
      <c r="K14" s="172">
        <v>119866</v>
      </c>
      <c r="L14" s="171">
        <v>38391</v>
      </c>
      <c r="M14" s="172">
        <v>8394</v>
      </c>
      <c r="N14" s="173">
        <v>1755624</v>
      </c>
      <c r="O14" s="174">
        <v>2.81778</v>
      </c>
      <c r="P14" s="174">
        <v>1.21686</v>
      </c>
      <c r="Q14" s="174">
        <v>1.35543</v>
      </c>
      <c r="R14" s="175">
        <f t="shared" si="0"/>
        <v>5.39007</v>
      </c>
      <c r="S14" s="176">
        <v>1.2397</v>
      </c>
      <c r="T14" s="173">
        <v>0</v>
      </c>
      <c r="U14" s="173">
        <v>723</v>
      </c>
      <c r="V14" s="173">
        <v>37</v>
      </c>
      <c r="W14" s="158">
        <f t="shared" si="3"/>
        <v>14.03993123388294</v>
      </c>
      <c r="X14" s="159">
        <f t="shared" si="4"/>
        <v>0.2299970130258049</v>
      </c>
    </row>
    <row r="15" spans="1:24" s="218" customFormat="1" ht="18" customHeight="1">
      <c r="A15" s="207">
        <v>4</v>
      </c>
      <c r="B15" s="208" t="s">
        <v>26</v>
      </c>
      <c r="C15" s="209">
        <v>44258</v>
      </c>
      <c r="D15" s="210">
        <v>21206</v>
      </c>
      <c r="E15" s="210">
        <v>8728</v>
      </c>
      <c r="F15" s="210">
        <v>14205</v>
      </c>
      <c r="G15" s="211">
        <f t="shared" si="1"/>
        <v>44139</v>
      </c>
      <c r="H15" s="211">
        <v>42195</v>
      </c>
      <c r="I15" s="211">
        <f t="shared" si="2"/>
        <v>1944</v>
      </c>
      <c r="J15" s="212">
        <v>18124</v>
      </c>
      <c r="K15" s="213">
        <v>24864</v>
      </c>
      <c r="L15" s="212">
        <v>18115</v>
      </c>
      <c r="M15" s="213">
        <v>3081</v>
      </c>
      <c r="N15" s="214">
        <v>160262</v>
      </c>
      <c r="O15" s="219">
        <v>0.67787</v>
      </c>
      <c r="P15" s="219">
        <v>0.35711</v>
      </c>
      <c r="Q15" s="219">
        <v>0.51068</v>
      </c>
      <c r="R15" s="215">
        <f t="shared" si="0"/>
        <v>1.54566</v>
      </c>
      <c r="S15" s="219">
        <v>0.50847</v>
      </c>
      <c r="T15" s="214">
        <v>1</v>
      </c>
      <c r="U15" s="214">
        <v>964</v>
      </c>
      <c r="V15" s="214">
        <v>7</v>
      </c>
      <c r="W15" s="216">
        <f t="shared" si="3"/>
        <v>8.532486889318244</v>
      </c>
      <c r="X15" s="217">
        <f t="shared" si="4"/>
        <v>0.3289662668374675</v>
      </c>
    </row>
    <row r="16" spans="1:24" s="177" customFormat="1" ht="18" customHeight="1">
      <c r="A16" s="166">
        <v>5</v>
      </c>
      <c r="B16" s="167" t="s">
        <v>27</v>
      </c>
      <c r="C16" s="168">
        <v>50282</v>
      </c>
      <c r="D16" s="169">
        <v>6952</v>
      </c>
      <c r="E16" s="169">
        <v>28968</v>
      </c>
      <c r="F16" s="169">
        <v>14304</v>
      </c>
      <c r="G16" s="170">
        <f>SUM(D16:F16)</f>
        <v>50224</v>
      </c>
      <c r="H16" s="170">
        <v>48777</v>
      </c>
      <c r="I16" s="170">
        <f t="shared" si="2"/>
        <v>1447</v>
      </c>
      <c r="J16" s="171">
        <v>25032</v>
      </c>
      <c r="K16" s="172">
        <v>105526.18</v>
      </c>
      <c r="L16" s="171">
        <v>29171</v>
      </c>
      <c r="M16" s="172">
        <v>5187</v>
      </c>
      <c r="N16" s="173">
        <v>1477366.52</v>
      </c>
      <c r="O16" s="174">
        <v>0.7100800000000002</v>
      </c>
      <c r="P16" s="174">
        <v>2.44552</v>
      </c>
      <c r="Q16" s="174">
        <v>1.1965400000000002</v>
      </c>
      <c r="R16" s="175">
        <f t="shared" si="0"/>
        <v>4.35214</v>
      </c>
      <c r="S16" s="176">
        <v>1.3728000000000002</v>
      </c>
      <c r="T16" s="173">
        <v>1</v>
      </c>
      <c r="U16" s="173">
        <v>3943</v>
      </c>
      <c r="V16" s="173">
        <v>507</v>
      </c>
      <c r="W16" s="158">
        <f t="shared" si="3"/>
        <v>14.919406259641427</v>
      </c>
      <c r="X16" s="159">
        <f t="shared" si="4"/>
        <v>0.3154310293326961</v>
      </c>
    </row>
    <row r="17" spans="1:24" s="177" customFormat="1" ht="18" customHeight="1">
      <c r="A17" s="166">
        <v>6</v>
      </c>
      <c r="B17" s="167" t="s">
        <v>28</v>
      </c>
      <c r="C17" s="168">
        <v>37667</v>
      </c>
      <c r="D17" s="169">
        <v>14695</v>
      </c>
      <c r="E17" s="169">
        <v>14366</v>
      </c>
      <c r="F17" s="169">
        <v>8606</v>
      </c>
      <c r="G17" s="170">
        <f>SUM(D17:F17)</f>
        <v>37667</v>
      </c>
      <c r="H17" s="170">
        <v>2637</v>
      </c>
      <c r="I17" s="170">
        <v>479</v>
      </c>
      <c r="J17" s="171">
        <v>56505</v>
      </c>
      <c r="K17" s="172">
        <v>191231</v>
      </c>
      <c r="L17" s="171">
        <v>57432</v>
      </c>
      <c r="M17" s="172">
        <v>39449</v>
      </c>
      <c r="N17" s="173">
        <v>1544586</v>
      </c>
      <c r="O17" s="174">
        <v>2.461495</v>
      </c>
      <c r="P17" s="174">
        <v>1.57884</v>
      </c>
      <c r="Q17" s="174">
        <v>0.96233</v>
      </c>
      <c r="R17" s="175">
        <f t="shared" si="0"/>
        <v>5.002665</v>
      </c>
      <c r="S17" s="176">
        <v>1.54196</v>
      </c>
      <c r="T17" s="173">
        <v>0</v>
      </c>
      <c r="U17" s="173">
        <v>30455</v>
      </c>
      <c r="V17" s="173">
        <v>3840</v>
      </c>
      <c r="W17" s="158">
        <f t="shared" si="3"/>
        <v>8.71058817384037</v>
      </c>
      <c r="X17" s="159">
        <f t="shared" si="4"/>
        <v>0.3082277146281032</v>
      </c>
    </row>
    <row r="18" spans="1:24" s="177" customFormat="1" ht="18" customHeight="1">
      <c r="A18" s="166">
        <v>7</v>
      </c>
      <c r="B18" s="167" t="s">
        <v>29</v>
      </c>
      <c r="C18" s="168">
        <v>34839</v>
      </c>
      <c r="D18" s="169">
        <v>7022</v>
      </c>
      <c r="E18" s="169">
        <v>14783</v>
      </c>
      <c r="F18" s="169">
        <v>13034</v>
      </c>
      <c r="G18" s="170">
        <v>34382</v>
      </c>
      <c r="H18" s="170">
        <v>34186</v>
      </c>
      <c r="I18" s="170">
        <f t="shared" si="2"/>
        <v>196</v>
      </c>
      <c r="J18" s="171">
        <v>19278</v>
      </c>
      <c r="K18" s="172">
        <v>76217</v>
      </c>
      <c r="L18" s="171">
        <v>18968</v>
      </c>
      <c r="M18" s="172">
        <v>5730</v>
      </c>
      <c r="N18" s="173">
        <v>972250</v>
      </c>
      <c r="O18" s="174">
        <v>0.93945</v>
      </c>
      <c r="P18" s="174">
        <v>1.59629</v>
      </c>
      <c r="Q18" s="174">
        <v>1.22784</v>
      </c>
      <c r="R18" s="175">
        <f t="shared" si="0"/>
        <v>3.76358</v>
      </c>
      <c r="S18" s="176">
        <v>1.48494</v>
      </c>
      <c r="T18" s="173">
        <v>25</v>
      </c>
      <c r="U18" s="173">
        <v>336</v>
      </c>
      <c r="V18" s="173">
        <v>75</v>
      </c>
      <c r="W18" s="158">
        <f t="shared" si="3"/>
        <v>19.84173344580346</v>
      </c>
      <c r="X18" s="159">
        <f t="shared" si="4"/>
        <v>0.39455518415976276</v>
      </c>
    </row>
    <row r="19" spans="1:24" s="177" customFormat="1" ht="18" customHeight="1">
      <c r="A19" s="166">
        <v>8</v>
      </c>
      <c r="B19" s="167" t="s">
        <v>30</v>
      </c>
      <c r="C19" s="168">
        <v>53627</v>
      </c>
      <c r="D19" s="169">
        <v>17256</v>
      </c>
      <c r="E19" s="169">
        <v>18631</v>
      </c>
      <c r="F19" s="169">
        <v>17740</v>
      </c>
      <c r="G19" s="170">
        <f t="shared" si="1"/>
        <v>53627</v>
      </c>
      <c r="H19" s="170">
        <v>51300</v>
      </c>
      <c r="I19" s="170">
        <f t="shared" si="2"/>
        <v>2327</v>
      </c>
      <c r="J19" s="171">
        <v>28638</v>
      </c>
      <c r="K19" s="172">
        <v>47500</v>
      </c>
      <c r="L19" s="171">
        <v>28344</v>
      </c>
      <c r="M19" s="172">
        <v>7062</v>
      </c>
      <c r="N19" s="173">
        <v>225210</v>
      </c>
      <c r="O19" s="174">
        <v>1.08871</v>
      </c>
      <c r="P19" s="174">
        <v>1.36324</v>
      </c>
      <c r="Q19" s="174">
        <v>1.19411</v>
      </c>
      <c r="R19" s="175">
        <f t="shared" si="0"/>
        <v>3.6460600000000003</v>
      </c>
      <c r="S19" s="176">
        <v>1.19859</v>
      </c>
      <c r="T19" s="173">
        <v>5</v>
      </c>
      <c r="U19" s="173">
        <v>1083</v>
      </c>
      <c r="V19" s="173">
        <v>83</v>
      </c>
      <c r="W19" s="158">
        <f t="shared" si="3"/>
        <v>12.863604290149592</v>
      </c>
      <c r="X19" s="159">
        <f t="shared" si="4"/>
        <v>0.3287356763190951</v>
      </c>
    </row>
    <row r="20" spans="1:24" s="177" customFormat="1" ht="18" customHeight="1">
      <c r="A20" s="166">
        <v>9</v>
      </c>
      <c r="B20" s="167" t="s">
        <v>31</v>
      </c>
      <c r="C20" s="168">
        <v>22445</v>
      </c>
      <c r="D20" s="169">
        <v>5557</v>
      </c>
      <c r="E20" s="169">
        <v>11091</v>
      </c>
      <c r="F20" s="169">
        <v>5768</v>
      </c>
      <c r="G20" s="170">
        <f t="shared" si="1"/>
        <v>22416</v>
      </c>
      <c r="H20" s="170">
        <v>21292</v>
      </c>
      <c r="I20" s="170">
        <f t="shared" si="2"/>
        <v>1124</v>
      </c>
      <c r="J20" s="171">
        <v>13782</v>
      </c>
      <c r="K20" s="172">
        <v>0</v>
      </c>
      <c r="L20" s="171">
        <v>13782</v>
      </c>
      <c r="M20" s="172">
        <v>804</v>
      </c>
      <c r="N20" s="173">
        <v>0</v>
      </c>
      <c r="O20" s="174">
        <v>0.55832</v>
      </c>
      <c r="P20" s="174">
        <v>0.94373</v>
      </c>
      <c r="Q20" s="174">
        <v>0.7657221</v>
      </c>
      <c r="R20" s="175">
        <f t="shared" si="0"/>
        <v>2.2677721</v>
      </c>
      <c r="S20" s="176">
        <v>1.08852</v>
      </c>
      <c r="T20" s="173">
        <v>3</v>
      </c>
      <c r="U20" s="173">
        <v>807</v>
      </c>
      <c r="V20" s="173">
        <v>68</v>
      </c>
      <c r="W20" s="158">
        <f t="shared" si="3"/>
        <v>16.454593672906693</v>
      </c>
      <c r="X20" s="159">
        <f t="shared" si="4"/>
        <v>0.47999532228128206</v>
      </c>
    </row>
    <row r="21" spans="1:24" s="177" customFormat="1" ht="18" customHeight="1">
      <c r="A21" s="166">
        <v>10</v>
      </c>
      <c r="B21" s="167" t="s">
        <v>32</v>
      </c>
      <c r="C21" s="168">
        <v>62932</v>
      </c>
      <c r="D21" s="169">
        <v>47671</v>
      </c>
      <c r="E21" s="169">
        <v>1053</v>
      </c>
      <c r="F21" s="169">
        <v>14071</v>
      </c>
      <c r="G21" s="170">
        <f t="shared" si="1"/>
        <v>62795</v>
      </c>
      <c r="H21" s="170">
        <v>60376</v>
      </c>
      <c r="I21" s="170">
        <f t="shared" si="2"/>
        <v>2419</v>
      </c>
      <c r="J21" s="171">
        <v>39514</v>
      </c>
      <c r="K21" s="172">
        <v>62394</v>
      </c>
      <c r="L21" s="171">
        <v>39514</v>
      </c>
      <c r="M21" s="172">
        <v>11257</v>
      </c>
      <c r="N21" s="173">
        <v>10.95329</v>
      </c>
      <c r="O21" s="174">
        <v>3.22277</v>
      </c>
      <c r="P21" s="174">
        <v>0.11749</v>
      </c>
      <c r="Q21" s="174">
        <v>0.9542200000000001</v>
      </c>
      <c r="R21" s="175">
        <f t="shared" si="0"/>
        <v>4.29448</v>
      </c>
      <c r="S21" s="176">
        <v>0.95504</v>
      </c>
      <c r="T21" s="173">
        <v>0</v>
      </c>
      <c r="U21" s="173">
        <v>4300</v>
      </c>
      <c r="V21" s="173">
        <v>150</v>
      </c>
      <c r="W21" s="158">
        <f t="shared" si="3"/>
        <v>10.868249228121678</v>
      </c>
      <c r="X21" s="159">
        <f t="shared" si="4"/>
        <v>0.22238780946703676</v>
      </c>
    </row>
    <row r="22" spans="1:24" s="177" customFormat="1" ht="18" customHeight="1">
      <c r="A22" s="166">
        <v>11</v>
      </c>
      <c r="B22" s="167" t="s">
        <v>33</v>
      </c>
      <c r="C22" s="168">
        <v>23273</v>
      </c>
      <c r="D22" s="169">
        <v>3657</v>
      </c>
      <c r="E22" s="169">
        <v>13603</v>
      </c>
      <c r="F22" s="169">
        <v>6013</v>
      </c>
      <c r="G22" s="170">
        <f t="shared" si="1"/>
        <v>23273</v>
      </c>
      <c r="H22" s="170">
        <v>22683</v>
      </c>
      <c r="I22" s="170">
        <f t="shared" si="2"/>
        <v>590</v>
      </c>
      <c r="J22" s="171">
        <v>17930</v>
      </c>
      <c r="K22" s="172">
        <v>0</v>
      </c>
      <c r="L22" s="171">
        <v>17930</v>
      </c>
      <c r="M22" s="172">
        <v>1941</v>
      </c>
      <c r="N22" s="173">
        <v>0</v>
      </c>
      <c r="O22" s="174">
        <v>0.65104</v>
      </c>
      <c r="P22" s="174">
        <v>1.81489</v>
      </c>
      <c r="Q22" s="174">
        <v>1.00588</v>
      </c>
      <c r="R22" s="175">
        <f t="shared" si="0"/>
        <v>3.4718099999999996</v>
      </c>
      <c r="S22" s="176">
        <v>1.02282</v>
      </c>
      <c r="T22" s="173">
        <v>0</v>
      </c>
      <c r="U22" s="173">
        <v>861</v>
      </c>
      <c r="V22" s="173">
        <v>146</v>
      </c>
      <c r="W22" s="158">
        <f t="shared" si="3"/>
        <v>19.363134411600665</v>
      </c>
      <c r="X22" s="159">
        <f t="shared" si="4"/>
        <v>0.29460713575915737</v>
      </c>
    </row>
    <row r="23" spans="1:24" s="177" customFormat="1" ht="18" customHeight="1">
      <c r="A23" s="166">
        <v>12</v>
      </c>
      <c r="B23" s="167" t="s">
        <v>34</v>
      </c>
      <c r="C23" s="168">
        <v>46530</v>
      </c>
      <c r="D23" s="169">
        <v>27797</v>
      </c>
      <c r="E23" s="169">
        <v>2484</v>
      </c>
      <c r="F23" s="169">
        <v>16249</v>
      </c>
      <c r="G23" s="170">
        <f t="shared" si="1"/>
        <v>46530</v>
      </c>
      <c r="H23" s="170">
        <v>40114</v>
      </c>
      <c r="I23" s="170">
        <f t="shared" si="2"/>
        <v>6416</v>
      </c>
      <c r="J23" s="171">
        <v>20558</v>
      </c>
      <c r="K23" s="172">
        <v>24279</v>
      </c>
      <c r="L23" s="171">
        <v>20558</v>
      </c>
      <c r="M23" s="172">
        <v>7355</v>
      </c>
      <c r="N23" s="173">
        <v>512805</v>
      </c>
      <c r="O23" s="174">
        <v>1.6190251</v>
      </c>
      <c r="P23" s="174">
        <v>0.3901</v>
      </c>
      <c r="Q23" s="174">
        <v>0.399818</v>
      </c>
      <c r="R23" s="175">
        <f t="shared" si="0"/>
        <v>2.4089431</v>
      </c>
      <c r="S23" s="176">
        <v>0.634162</v>
      </c>
      <c r="T23" s="173">
        <v>15</v>
      </c>
      <c r="U23" s="173">
        <v>1111</v>
      </c>
      <c r="V23" s="173">
        <v>1</v>
      </c>
      <c r="W23" s="158">
        <f t="shared" si="3"/>
        <v>11.717789181827026</v>
      </c>
      <c r="X23" s="159">
        <f t="shared" si="4"/>
        <v>0.26325320842987115</v>
      </c>
    </row>
    <row r="24" spans="1:24" s="177" customFormat="1" ht="18" customHeight="1">
      <c r="A24" s="166">
        <v>13</v>
      </c>
      <c r="B24" s="167" t="s">
        <v>35</v>
      </c>
      <c r="C24" s="168">
        <v>56510</v>
      </c>
      <c r="D24" s="169">
        <v>38369</v>
      </c>
      <c r="E24" s="169">
        <v>4136</v>
      </c>
      <c r="F24" s="169">
        <v>14005</v>
      </c>
      <c r="G24" s="170">
        <f t="shared" si="1"/>
        <v>56510</v>
      </c>
      <c r="H24" s="170">
        <v>54816</v>
      </c>
      <c r="I24" s="170">
        <f t="shared" si="2"/>
        <v>1694</v>
      </c>
      <c r="J24" s="171">
        <v>28340</v>
      </c>
      <c r="K24" s="172">
        <v>0</v>
      </c>
      <c r="L24" s="171">
        <v>28417</v>
      </c>
      <c r="M24" s="172">
        <v>12724</v>
      </c>
      <c r="N24" s="173">
        <v>0</v>
      </c>
      <c r="O24" s="174">
        <v>1.5731</v>
      </c>
      <c r="P24" s="174">
        <v>0.31171</v>
      </c>
      <c r="Q24" s="174">
        <v>0.57891</v>
      </c>
      <c r="R24" s="175">
        <f t="shared" si="0"/>
        <v>2.46372</v>
      </c>
      <c r="S24" s="176">
        <v>0.67551</v>
      </c>
      <c r="T24" s="173">
        <v>0</v>
      </c>
      <c r="U24" s="173">
        <v>1688</v>
      </c>
      <c r="V24" s="173">
        <v>108</v>
      </c>
      <c r="W24" s="158">
        <f t="shared" si="3"/>
        <v>8.66988070521167</v>
      </c>
      <c r="X24" s="159">
        <f t="shared" si="4"/>
        <v>0.27418294286688427</v>
      </c>
    </row>
    <row r="25" spans="1:24" s="128" customFormat="1" ht="20.25" customHeight="1">
      <c r="A25" s="125"/>
      <c r="B25" s="125" t="s">
        <v>36</v>
      </c>
      <c r="C25" s="125">
        <f aca="true" t="shared" si="5" ref="C25:V25">SUM(C12:C24)</f>
        <v>583998</v>
      </c>
      <c r="D25" s="125">
        <f t="shared" si="5"/>
        <v>268954</v>
      </c>
      <c r="E25" s="125">
        <f t="shared" si="5"/>
        <v>151744</v>
      </c>
      <c r="F25" s="125">
        <f t="shared" si="5"/>
        <v>162957</v>
      </c>
      <c r="G25" s="125">
        <f t="shared" si="5"/>
        <v>583198</v>
      </c>
      <c r="H25" s="125">
        <f>SUM(H12:H24)</f>
        <v>527606</v>
      </c>
      <c r="I25" s="125">
        <f>SUM(I12:I24)</f>
        <v>21041</v>
      </c>
      <c r="J25" s="125">
        <f t="shared" si="5"/>
        <v>344932</v>
      </c>
      <c r="K25" s="125">
        <f t="shared" si="5"/>
        <v>18725103.18</v>
      </c>
      <c r="L25" s="125">
        <f t="shared" si="5"/>
        <v>349462</v>
      </c>
      <c r="M25" s="125">
        <f t="shared" si="5"/>
        <v>115439</v>
      </c>
      <c r="N25" s="125">
        <f t="shared" si="5"/>
        <v>7263123.326623333</v>
      </c>
      <c r="O25" s="126">
        <f t="shared" si="5"/>
        <v>18.345431360000003</v>
      </c>
      <c r="P25" s="126">
        <f t="shared" si="5"/>
        <v>13.73888884</v>
      </c>
      <c r="Q25" s="126">
        <f t="shared" si="5"/>
        <v>11.247532333333332</v>
      </c>
      <c r="R25" s="157">
        <f t="shared" si="5"/>
        <v>43.33185253333334</v>
      </c>
      <c r="S25" s="157">
        <f t="shared" si="5"/>
        <v>13.423609930666665</v>
      </c>
      <c r="T25" s="127">
        <f t="shared" si="5"/>
        <v>52</v>
      </c>
      <c r="U25" s="127">
        <f t="shared" si="5"/>
        <v>50152</v>
      </c>
      <c r="V25" s="127">
        <f t="shared" si="5"/>
        <v>5374.940821333334</v>
      </c>
      <c r="W25" s="158">
        <f t="shared" si="3"/>
        <v>12.399589235262587</v>
      </c>
      <c r="X25" s="159">
        <f t="shared" si="4"/>
        <v>0.3097861998939569</v>
      </c>
    </row>
    <row r="27" ht="16.5">
      <c r="J27" s="133"/>
    </row>
    <row r="28" ht="16.5">
      <c r="J28" s="133"/>
    </row>
  </sheetData>
  <sheetProtection/>
  <mergeCells count="34">
    <mergeCell ref="C10:C11"/>
    <mergeCell ref="A10:A11"/>
    <mergeCell ref="B10:B11"/>
    <mergeCell ref="A8:A9"/>
    <mergeCell ref="B8:B9"/>
    <mergeCell ref="D8:G8"/>
    <mergeCell ref="I10:I11"/>
    <mergeCell ref="J10:J11"/>
    <mergeCell ref="J8:J9"/>
    <mergeCell ref="D10:G10"/>
    <mergeCell ref="L10:L11"/>
    <mergeCell ref="L8:L9"/>
    <mergeCell ref="N8:N9"/>
    <mergeCell ref="H10:H11"/>
    <mergeCell ref="K10:K11"/>
    <mergeCell ref="K8:K9"/>
    <mergeCell ref="O10:S10"/>
    <mergeCell ref="N10:N11"/>
    <mergeCell ref="M10:M11"/>
    <mergeCell ref="M8:M9"/>
    <mergeCell ref="V8:V9"/>
    <mergeCell ref="T10:T11"/>
    <mergeCell ref="U10:U11"/>
    <mergeCell ref="V10:V11"/>
    <mergeCell ref="X10:X11"/>
    <mergeCell ref="W10:W11"/>
    <mergeCell ref="O8:S8"/>
    <mergeCell ref="R1:T1"/>
    <mergeCell ref="A2:V2"/>
    <mergeCell ref="A4:V4"/>
    <mergeCell ref="A6:V6"/>
    <mergeCell ref="U7:V7"/>
    <mergeCell ref="T8:T9"/>
    <mergeCell ref="U8:U9"/>
  </mergeCells>
  <conditionalFormatting sqref="X12:X25">
    <cfRule type="cellIs" priority="1" dxfId="2" operator="lessThan" stopIfTrue="1">
      <formula>0.4</formula>
    </cfRule>
  </conditionalFormatting>
  <printOptions/>
  <pageMargins left="0.5" right="0.5" top="0.5" bottom="0.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85" zoomScaleNormal="70" zoomScaleSheetLayoutView="85" zoomScalePageLayoutView="0" workbookViewId="0" topLeftCell="A1">
      <pane xSplit="3" ySplit="12" topLeftCell="J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13" sqref="Q13:Q25"/>
    </sheetView>
  </sheetViews>
  <sheetFormatPr defaultColWidth="9.140625" defaultRowHeight="15"/>
  <cols>
    <col min="1" max="1" width="4.57421875" style="6" customWidth="1"/>
    <col min="2" max="2" width="19.8515625" style="5" customWidth="1"/>
    <col min="3" max="3" width="0.42578125" style="6" hidden="1" customWidth="1"/>
    <col min="4" max="4" width="11.8515625" style="6" customWidth="1"/>
    <col min="5" max="5" width="11.421875" style="46" hidden="1" customWidth="1"/>
    <col min="6" max="6" width="11.00390625" style="6" hidden="1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5.2812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12.140625" style="6" customWidth="1"/>
    <col min="22" max="22" width="11.00390625" style="6" customWidth="1"/>
    <col min="23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50" t="s">
        <v>61</v>
      </c>
      <c r="P1" s="250"/>
      <c r="Q1" s="250"/>
      <c r="R1" s="4"/>
    </row>
    <row r="2" spans="1:17" ht="31.5" customHeight="1">
      <c r="A2" s="268" t="s">
        <v>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52" t="s">
        <v>38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69" t="s">
        <v>125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206" t="s">
        <v>40</v>
      </c>
      <c r="R8" s="12"/>
    </row>
    <row r="9" spans="1:18" s="16" customFormat="1" ht="61.5" customHeight="1">
      <c r="A9" s="263" t="s">
        <v>0</v>
      </c>
      <c r="B9" s="263" t="s">
        <v>41</v>
      </c>
      <c r="C9" s="15" t="s">
        <v>42</v>
      </c>
      <c r="D9" s="263" t="s">
        <v>43</v>
      </c>
      <c r="E9" s="260" t="s">
        <v>44</v>
      </c>
      <c r="F9" s="260"/>
      <c r="G9" s="260" t="s">
        <v>45</v>
      </c>
      <c r="H9" s="260"/>
      <c r="I9" s="263" t="s">
        <v>46</v>
      </c>
      <c r="J9" s="263" t="s">
        <v>47</v>
      </c>
      <c r="K9" s="263" t="s">
        <v>56</v>
      </c>
      <c r="L9" s="266" t="s">
        <v>48</v>
      </c>
      <c r="M9" s="266"/>
      <c r="N9" s="266"/>
      <c r="O9" s="266"/>
      <c r="P9" s="266"/>
      <c r="Q9" s="266"/>
      <c r="R9" s="266"/>
    </row>
    <row r="10" spans="1:18" s="16" customFormat="1" ht="69.75" customHeight="1">
      <c r="A10" s="264"/>
      <c r="B10" s="264"/>
      <c r="C10" s="15"/>
      <c r="D10" s="264"/>
      <c r="E10" s="261" t="s">
        <v>49</v>
      </c>
      <c r="F10" s="261" t="s">
        <v>50</v>
      </c>
      <c r="G10" s="261" t="s">
        <v>49</v>
      </c>
      <c r="H10" s="261" t="s">
        <v>50</v>
      </c>
      <c r="I10" s="264"/>
      <c r="J10" s="264"/>
      <c r="K10" s="264"/>
      <c r="L10" s="263" t="s">
        <v>51</v>
      </c>
      <c r="M10" s="263" t="s">
        <v>52</v>
      </c>
      <c r="N10" s="263" t="s">
        <v>53</v>
      </c>
      <c r="O10" s="273" t="s">
        <v>57</v>
      </c>
      <c r="P10" s="239"/>
      <c r="Q10" s="272" t="s">
        <v>60</v>
      </c>
      <c r="R10" s="17"/>
    </row>
    <row r="11" spans="1:22" s="16" customFormat="1" ht="105">
      <c r="A11" s="265"/>
      <c r="B11" s="265"/>
      <c r="C11" s="15"/>
      <c r="D11" s="265"/>
      <c r="E11" s="262"/>
      <c r="F11" s="262"/>
      <c r="G11" s="262"/>
      <c r="H11" s="262"/>
      <c r="I11" s="265"/>
      <c r="J11" s="265"/>
      <c r="K11" s="265"/>
      <c r="L11" s="267"/>
      <c r="M11" s="267"/>
      <c r="N11" s="267"/>
      <c r="O11" s="47" t="s">
        <v>58</v>
      </c>
      <c r="P11" s="47" t="s">
        <v>59</v>
      </c>
      <c r="Q11" s="267"/>
      <c r="R11" s="17"/>
      <c r="S11" s="16" t="s">
        <v>122</v>
      </c>
      <c r="T11" s="16" t="s">
        <v>123</v>
      </c>
      <c r="U11" s="16" t="s">
        <v>130</v>
      </c>
      <c r="V11" s="16" t="s">
        <v>131</v>
      </c>
    </row>
    <row r="12" spans="1:18" s="11" customFormat="1" ht="12.75">
      <c r="A12" s="18"/>
      <c r="B12" s="76">
        <v>1</v>
      </c>
      <c r="C12" s="121"/>
      <c r="D12" s="121">
        <v>2</v>
      </c>
      <c r="E12" s="122">
        <v>3</v>
      </c>
      <c r="F12" s="123">
        <v>4</v>
      </c>
      <c r="G12" s="132">
        <v>5</v>
      </c>
      <c r="H12" s="123">
        <v>6</v>
      </c>
      <c r="I12" s="76">
        <v>7</v>
      </c>
      <c r="J12" s="121">
        <v>8</v>
      </c>
      <c r="K12" s="76">
        <v>9</v>
      </c>
      <c r="L12" s="121">
        <v>10</v>
      </c>
      <c r="M12" s="76">
        <v>11</v>
      </c>
      <c r="N12" s="121">
        <v>12</v>
      </c>
      <c r="O12" s="76">
        <v>13</v>
      </c>
      <c r="P12" s="121">
        <v>14</v>
      </c>
      <c r="Q12" s="76">
        <v>15</v>
      </c>
      <c r="R12" s="19"/>
    </row>
    <row r="13" spans="1:22" s="183" customFormat="1" ht="15">
      <c r="A13" s="196">
        <v>1</v>
      </c>
      <c r="B13" s="197" t="s">
        <v>23</v>
      </c>
      <c r="C13" s="198">
        <v>2912</v>
      </c>
      <c r="D13" s="199">
        <v>100.29882069999998</v>
      </c>
      <c r="E13" s="178"/>
      <c r="F13" s="178"/>
      <c r="G13" s="179"/>
      <c r="H13" s="178"/>
      <c r="I13" s="180">
        <v>1.74083</v>
      </c>
      <c r="J13" s="180">
        <v>392.93830790000004</v>
      </c>
      <c r="K13" s="180">
        <v>299.6589325</v>
      </c>
      <c r="L13" s="180">
        <v>170.27013</v>
      </c>
      <c r="M13" s="180">
        <v>7.052545</v>
      </c>
      <c r="N13" s="180">
        <v>79.808985</v>
      </c>
      <c r="O13" s="180">
        <v>1.641075</v>
      </c>
      <c r="P13" s="180">
        <v>3.88175</v>
      </c>
      <c r="Q13" s="205">
        <f>SUM(L13:P13)</f>
        <v>262.654485</v>
      </c>
      <c r="R13" s="181"/>
      <c r="S13" s="182">
        <f>Q13/J13</f>
        <v>0.6684369523646538</v>
      </c>
      <c r="T13" s="182">
        <f>L13/Q13</f>
        <v>0.6482666001305859</v>
      </c>
      <c r="U13" s="183">
        <v>242.77531999999997</v>
      </c>
      <c r="V13" s="184">
        <f>Q13-U13</f>
        <v>19.879165000000057</v>
      </c>
    </row>
    <row r="14" spans="1:22" s="183" customFormat="1" ht="15">
      <c r="A14" s="225">
        <v>2</v>
      </c>
      <c r="B14" s="226" t="s">
        <v>24</v>
      </c>
      <c r="C14" s="227">
        <v>4447</v>
      </c>
      <c r="D14" s="228">
        <v>96.04364900000004</v>
      </c>
      <c r="E14" s="178"/>
      <c r="F14" s="178"/>
      <c r="G14" s="179"/>
      <c r="H14" s="178"/>
      <c r="I14" s="229"/>
      <c r="J14" s="180">
        <v>406.7915221</v>
      </c>
      <c r="K14" s="180">
        <v>182.982</v>
      </c>
      <c r="L14" s="229">
        <v>199.05996</v>
      </c>
      <c r="M14" s="229">
        <v>9.71451</v>
      </c>
      <c r="N14" s="229">
        <v>88.53739</v>
      </c>
      <c r="O14" s="229">
        <v>9.53701</v>
      </c>
      <c r="P14" s="229">
        <v>4.21665</v>
      </c>
      <c r="Q14" s="205">
        <f aca="true" t="shared" si="0" ref="Q14:Q28">SUM(L14:P14)</f>
        <v>311.06552</v>
      </c>
      <c r="R14" s="181"/>
      <c r="S14" s="182">
        <f aca="true" t="shared" si="1" ref="S14:S25">Q14/J14</f>
        <v>0.7646804397352508</v>
      </c>
      <c r="T14" s="182">
        <f aca="true" t="shared" si="2" ref="T14:T25">L14/Q14</f>
        <v>0.6399293627914787</v>
      </c>
      <c r="U14" s="183">
        <v>254.900125</v>
      </c>
      <c r="V14" s="184">
        <f aca="true" t="shared" si="3" ref="V14:V25">Q14-U14</f>
        <v>56.16539499999999</v>
      </c>
    </row>
    <row r="15" spans="1:22" s="183" customFormat="1" ht="15">
      <c r="A15" s="196">
        <v>3</v>
      </c>
      <c r="B15" s="197" t="s">
        <v>25</v>
      </c>
      <c r="C15" s="198">
        <v>2895</v>
      </c>
      <c r="D15" s="199">
        <v>98.1287413</v>
      </c>
      <c r="E15" s="178"/>
      <c r="F15" s="178"/>
      <c r="G15" s="179"/>
      <c r="H15" s="178"/>
      <c r="I15" s="180"/>
      <c r="J15" s="180">
        <v>893.43884</v>
      </c>
      <c r="K15" s="180">
        <v>1667.84174</v>
      </c>
      <c r="L15" s="180">
        <v>415.69791</v>
      </c>
      <c r="M15" s="180">
        <v>13.61264</v>
      </c>
      <c r="N15" s="180">
        <v>309.51138</v>
      </c>
      <c r="O15" s="180">
        <v>0.65967</v>
      </c>
      <c r="P15" s="180">
        <v>15.9804</v>
      </c>
      <c r="Q15" s="205">
        <f t="shared" si="0"/>
        <v>755.462</v>
      </c>
      <c r="R15" s="181"/>
      <c r="S15" s="182">
        <f t="shared" si="1"/>
        <v>0.8455665527144532</v>
      </c>
      <c r="T15" s="182">
        <f t="shared" si="2"/>
        <v>0.5502565450016016</v>
      </c>
      <c r="U15" s="183">
        <v>655.59917</v>
      </c>
      <c r="V15" s="184">
        <f t="shared" si="3"/>
        <v>99.86283000000003</v>
      </c>
    </row>
    <row r="16" spans="1:22" s="183" customFormat="1" ht="15">
      <c r="A16" s="196">
        <v>4</v>
      </c>
      <c r="B16" s="197" t="s">
        <v>26</v>
      </c>
      <c r="C16" s="198">
        <v>4593</v>
      </c>
      <c r="D16" s="199">
        <v>58.36443799999995</v>
      </c>
      <c r="E16" s="178"/>
      <c r="F16" s="178"/>
      <c r="G16" s="179"/>
      <c r="H16" s="178"/>
      <c r="I16" s="180">
        <v>1.20322</v>
      </c>
      <c r="J16" s="180">
        <v>303.78324</v>
      </c>
      <c r="K16" s="180">
        <v>208.63932</v>
      </c>
      <c r="L16" s="180">
        <v>114.18408</v>
      </c>
      <c r="M16" s="180">
        <v>4.48293</v>
      </c>
      <c r="N16" s="180">
        <v>64.12301</v>
      </c>
      <c r="O16" s="180">
        <v>2.88184</v>
      </c>
      <c r="P16" s="180">
        <v>1.38751</v>
      </c>
      <c r="Q16" s="205">
        <f t="shared" si="0"/>
        <v>187.05936999999997</v>
      </c>
      <c r="R16" s="181"/>
      <c r="S16" s="182">
        <f t="shared" si="1"/>
        <v>0.6157659323141066</v>
      </c>
      <c r="T16" s="182">
        <f t="shared" si="2"/>
        <v>0.610416254475785</v>
      </c>
      <c r="U16" s="183">
        <v>157.92227999999997</v>
      </c>
      <c r="V16" s="184">
        <f t="shared" si="3"/>
        <v>29.13709</v>
      </c>
    </row>
    <row r="17" spans="1:22" s="183" customFormat="1" ht="15">
      <c r="A17" s="196">
        <v>5</v>
      </c>
      <c r="B17" s="197" t="s">
        <v>27</v>
      </c>
      <c r="C17" s="198">
        <v>2539</v>
      </c>
      <c r="D17" s="199">
        <v>129.32383589999998</v>
      </c>
      <c r="E17" s="178"/>
      <c r="F17" s="178"/>
      <c r="G17" s="179"/>
      <c r="H17" s="178"/>
      <c r="I17" s="180"/>
      <c r="J17" s="180">
        <v>672.5341909</v>
      </c>
      <c r="K17" s="180">
        <v>1403.498194</v>
      </c>
      <c r="L17" s="180">
        <v>342.91888</v>
      </c>
      <c r="M17" s="180">
        <v>24.38683</v>
      </c>
      <c r="N17" s="180">
        <v>166.807415</v>
      </c>
      <c r="O17" s="180">
        <v>5.31921</v>
      </c>
      <c r="P17" s="180">
        <v>4.014655</v>
      </c>
      <c r="Q17" s="205">
        <f t="shared" si="0"/>
        <v>543.4469899999999</v>
      </c>
      <c r="R17" s="181"/>
      <c r="S17" s="182">
        <f t="shared" si="1"/>
        <v>0.8080585304856356</v>
      </c>
      <c r="T17" s="182">
        <f t="shared" si="2"/>
        <v>0.631007046335835</v>
      </c>
      <c r="U17" s="183">
        <v>503.814335</v>
      </c>
      <c r="V17" s="184">
        <f t="shared" si="3"/>
        <v>39.632654999999886</v>
      </c>
    </row>
    <row r="18" spans="1:22" s="183" customFormat="1" ht="15">
      <c r="A18" s="196">
        <v>6</v>
      </c>
      <c r="B18" s="197" t="s">
        <v>28</v>
      </c>
      <c r="C18" s="198">
        <v>3620</v>
      </c>
      <c r="D18" s="199">
        <v>77.29460369999997</v>
      </c>
      <c r="E18" s="178"/>
      <c r="F18" s="178"/>
      <c r="G18" s="179"/>
      <c r="H18" s="178"/>
      <c r="I18" s="180">
        <v>2.48371</v>
      </c>
      <c r="J18" s="180">
        <v>836.9132824</v>
      </c>
      <c r="K18" s="180">
        <v>693.96959</v>
      </c>
      <c r="L18" s="180">
        <v>420.036285</v>
      </c>
      <c r="M18" s="180">
        <v>23.3059</v>
      </c>
      <c r="N18" s="180">
        <v>252.98828</v>
      </c>
      <c r="O18" s="180">
        <v>4.11768</v>
      </c>
      <c r="P18" s="180">
        <v>18.38001</v>
      </c>
      <c r="Q18" s="205">
        <f t="shared" si="0"/>
        <v>718.8281549999999</v>
      </c>
      <c r="R18" s="181"/>
      <c r="S18" s="182">
        <f t="shared" si="1"/>
        <v>0.8589039869681963</v>
      </c>
      <c r="T18" s="182">
        <f t="shared" si="2"/>
        <v>0.584334770526622</v>
      </c>
      <c r="U18" s="183">
        <v>647.9923900000001</v>
      </c>
      <c r="V18" s="184">
        <f t="shared" si="3"/>
        <v>70.83576499999981</v>
      </c>
    </row>
    <row r="19" spans="1:22" s="183" customFormat="1" ht="15">
      <c r="A19" s="196">
        <v>7</v>
      </c>
      <c r="B19" s="197" t="s">
        <v>29</v>
      </c>
      <c r="C19" s="198">
        <v>3872</v>
      </c>
      <c r="D19" s="199">
        <v>42.53467299999994</v>
      </c>
      <c r="E19" s="178"/>
      <c r="F19" s="178"/>
      <c r="G19" s="179"/>
      <c r="H19" s="178"/>
      <c r="I19" s="180"/>
      <c r="J19" s="180">
        <v>686.4485309999999</v>
      </c>
      <c r="K19" s="180">
        <v>693.5132</v>
      </c>
      <c r="L19" s="180">
        <v>308.11325</v>
      </c>
      <c r="M19" s="180">
        <v>22.30266</v>
      </c>
      <c r="N19" s="180">
        <v>286.4806725</v>
      </c>
      <c r="O19" s="180">
        <v>4.02907</v>
      </c>
      <c r="P19" s="180">
        <v>15.89412</v>
      </c>
      <c r="Q19" s="205">
        <f t="shared" si="0"/>
        <v>636.8197725000001</v>
      </c>
      <c r="R19" s="181"/>
      <c r="S19" s="182">
        <f t="shared" si="1"/>
        <v>0.9277021418813411</v>
      </c>
      <c r="T19" s="182">
        <f t="shared" si="2"/>
        <v>0.48383116119404085</v>
      </c>
      <c r="U19" s="183">
        <v>580.5859325000001</v>
      </c>
      <c r="V19" s="184">
        <f t="shared" si="3"/>
        <v>56.23383999999999</v>
      </c>
    </row>
    <row r="20" spans="1:22" s="183" customFormat="1" ht="15">
      <c r="A20" s="196">
        <v>8</v>
      </c>
      <c r="B20" s="197" t="s">
        <v>30</v>
      </c>
      <c r="C20" s="198">
        <v>3006</v>
      </c>
      <c r="D20" s="199">
        <v>124.76435879999975</v>
      </c>
      <c r="E20" s="178"/>
      <c r="F20" s="178"/>
      <c r="G20" s="179"/>
      <c r="H20" s="178"/>
      <c r="I20" s="180">
        <v>1.1993599999999998</v>
      </c>
      <c r="J20" s="180">
        <v>543.0781001</v>
      </c>
      <c r="K20" s="180">
        <v>392</v>
      </c>
      <c r="L20" s="180">
        <v>288.80749</v>
      </c>
      <c r="M20" s="180">
        <v>11.603909999999999</v>
      </c>
      <c r="N20" s="180">
        <v>131.47280999999998</v>
      </c>
      <c r="O20" s="180">
        <v>4.41892</v>
      </c>
      <c r="P20" s="180">
        <v>9.8515</v>
      </c>
      <c r="Q20" s="205">
        <f t="shared" si="0"/>
        <v>446.15462999999994</v>
      </c>
      <c r="R20" s="181"/>
      <c r="S20" s="182">
        <f t="shared" si="1"/>
        <v>0.8215294078657324</v>
      </c>
      <c r="T20" s="182">
        <f t="shared" si="2"/>
        <v>0.6473259954738114</v>
      </c>
      <c r="U20" s="183">
        <v>419.93082000000004</v>
      </c>
      <c r="V20" s="184">
        <f t="shared" si="3"/>
        <v>26.2238099999999</v>
      </c>
    </row>
    <row r="21" spans="1:22" s="183" customFormat="1" ht="15">
      <c r="A21" s="196">
        <v>9</v>
      </c>
      <c r="B21" s="197" t="s">
        <v>31</v>
      </c>
      <c r="C21" s="198"/>
      <c r="D21" s="199">
        <v>70.19322690000004</v>
      </c>
      <c r="E21" s="178"/>
      <c r="F21" s="178"/>
      <c r="G21" s="179"/>
      <c r="H21" s="178"/>
      <c r="I21" s="180"/>
      <c r="J21" s="180">
        <v>332.5549214</v>
      </c>
      <c r="K21" s="180">
        <v>0</v>
      </c>
      <c r="L21" s="180">
        <v>196.430515</v>
      </c>
      <c r="M21" s="180">
        <v>9.80831</v>
      </c>
      <c r="N21" s="180">
        <v>94.403915</v>
      </c>
      <c r="O21" s="180">
        <v>4.67976</v>
      </c>
      <c r="P21" s="180">
        <v>4.361175</v>
      </c>
      <c r="Q21" s="205">
        <f t="shared" si="0"/>
        <v>309.683675</v>
      </c>
      <c r="R21" s="181"/>
      <c r="S21" s="182">
        <f t="shared" si="1"/>
        <v>0.931225656490916</v>
      </c>
      <c r="T21" s="182">
        <f t="shared" si="2"/>
        <v>0.6342940582838279</v>
      </c>
      <c r="U21" s="183">
        <v>273.787805</v>
      </c>
      <c r="V21" s="184">
        <f t="shared" si="3"/>
        <v>35.89587</v>
      </c>
    </row>
    <row r="22" spans="1:22" s="183" customFormat="1" ht="15">
      <c r="A22" s="196">
        <v>10</v>
      </c>
      <c r="B22" s="197" t="s">
        <v>32</v>
      </c>
      <c r="C22" s="198"/>
      <c r="D22" s="199">
        <v>99.5516212</v>
      </c>
      <c r="E22" s="178"/>
      <c r="F22" s="178"/>
      <c r="G22" s="179"/>
      <c r="H22" s="178"/>
      <c r="I22" s="180"/>
      <c r="J22" s="180">
        <v>564.3890224</v>
      </c>
      <c r="K22" s="180">
        <v>920.9704399999999</v>
      </c>
      <c r="L22" s="180">
        <v>335.16976000000005</v>
      </c>
      <c r="M22" s="180">
        <v>9.463130000000001</v>
      </c>
      <c r="N22" s="180">
        <v>126.44578999999999</v>
      </c>
      <c r="O22" s="180">
        <v>9.00112</v>
      </c>
      <c r="P22" s="180">
        <v>5.183209999999999</v>
      </c>
      <c r="Q22" s="205">
        <f t="shared" si="0"/>
        <v>485.26301</v>
      </c>
      <c r="R22" s="181"/>
      <c r="S22" s="182">
        <f t="shared" si="1"/>
        <v>0.8598023539445794</v>
      </c>
      <c r="T22" s="182">
        <f t="shared" si="2"/>
        <v>0.6906971128914196</v>
      </c>
      <c r="U22" s="183">
        <v>372.79614999999995</v>
      </c>
      <c r="V22" s="184">
        <f t="shared" si="3"/>
        <v>112.46686000000005</v>
      </c>
    </row>
    <row r="23" spans="1:22" s="183" customFormat="1" ht="15">
      <c r="A23" s="196">
        <v>11</v>
      </c>
      <c r="B23" s="197" t="s">
        <v>33</v>
      </c>
      <c r="C23" s="198"/>
      <c r="D23" s="199">
        <v>31.543783999999945</v>
      </c>
      <c r="E23" s="178"/>
      <c r="F23" s="178"/>
      <c r="G23" s="179"/>
      <c r="H23" s="178"/>
      <c r="I23" s="180"/>
      <c r="J23" s="180">
        <v>414.08606</v>
      </c>
      <c r="K23" s="180">
        <v>0</v>
      </c>
      <c r="L23" s="180">
        <v>264.51911</v>
      </c>
      <c r="M23" s="180">
        <v>12.98005</v>
      </c>
      <c r="N23" s="180">
        <v>106.89133</v>
      </c>
      <c r="O23" s="180">
        <v>4.00468</v>
      </c>
      <c r="P23" s="180">
        <v>8.06237</v>
      </c>
      <c r="Q23" s="205">
        <f t="shared" si="0"/>
        <v>396.45754</v>
      </c>
      <c r="R23" s="181"/>
      <c r="S23" s="182">
        <f t="shared" si="1"/>
        <v>0.9574278834694412</v>
      </c>
      <c r="T23" s="182">
        <f t="shared" si="2"/>
        <v>0.6672066572374938</v>
      </c>
      <c r="U23" s="183">
        <v>362.4014</v>
      </c>
      <c r="V23" s="184">
        <f t="shared" si="3"/>
        <v>34.05613999999997</v>
      </c>
    </row>
    <row r="24" spans="1:22" s="183" customFormat="1" ht="15">
      <c r="A24" s="196">
        <v>12</v>
      </c>
      <c r="B24" s="197" t="s">
        <v>34</v>
      </c>
      <c r="C24" s="198">
        <v>2781</v>
      </c>
      <c r="D24" s="199">
        <v>37.57820179999999</v>
      </c>
      <c r="E24" s="178"/>
      <c r="F24" s="178"/>
      <c r="G24" s="179"/>
      <c r="H24" s="178"/>
      <c r="I24" s="180"/>
      <c r="J24" s="180">
        <v>332.35209</v>
      </c>
      <c r="K24" s="180">
        <v>591.29591</v>
      </c>
      <c r="L24" s="180">
        <v>162.1001425</v>
      </c>
      <c r="M24" s="180">
        <v>4.824055</v>
      </c>
      <c r="N24" s="180">
        <v>40.9788725</v>
      </c>
      <c r="O24" s="180">
        <v>33.916445</v>
      </c>
      <c r="P24" s="180">
        <v>0.36885</v>
      </c>
      <c r="Q24" s="205">
        <f t="shared" si="0"/>
        <v>242.188365</v>
      </c>
      <c r="R24" s="181"/>
      <c r="S24" s="182">
        <f t="shared" si="1"/>
        <v>0.7287102211392744</v>
      </c>
      <c r="T24" s="182">
        <f t="shared" si="2"/>
        <v>0.6693143268876686</v>
      </c>
      <c r="U24" s="183">
        <v>184.767905</v>
      </c>
      <c r="V24" s="184">
        <f t="shared" si="3"/>
        <v>57.42045999999999</v>
      </c>
    </row>
    <row r="25" spans="1:22" s="183" customFormat="1" ht="15">
      <c r="A25" s="196">
        <v>13</v>
      </c>
      <c r="B25" s="197" t="s">
        <v>35</v>
      </c>
      <c r="C25" s="198">
        <v>3059</v>
      </c>
      <c r="D25" s="199">
        <v>118.9982664999999</v>
      </c>
      <c r="E25" s="178"/>
      <c r="F25" s="178"/>
      <c r="G25" s="179"/>
      <c r="H25" s="178"/>
      <c r="I25" s="198">
        <v>1.45037</v>
      </c>
      <c r="J25" s="180">
        <v>457.87211</v>
      </c>
      <c r="K25" s="180">
        <v>0</v>
      </c>
      <c r="L25" s="180">
        <v>186.72628</v>
      </c>
      <c r="M25" s="180">
        <v>6.65321</v>
      </c>
      <c r="N25" s="180">
        <v>50.6752</v>
      </c>
      <c r="O25" s="180">
        <v>6.38007</v>
      </c>
      <c r="P25" s="180">
        <v>5.376</v>
      </c>
      <c r="Q25" s="205">
        <f t="shared" si="0"/>
        <v>255.81076</v>
      </c>
      <c r="R25" s="181"/>
      <c r="S25" s="182">
        <f t="shared" si="1"/>
        <v>0.5586947848821803</v>
      </c>
      <c r="T25" s="182">
        <f t="shared" si="2"/>
        <v>0.7299391159308546</v>
      </c>
      <c r="U25" s="183">
        <v>210.31388</v>
      </c>
      <c r="V25" s="184">
        <f t="shared" si="3"/>
        <v>45.496879999999976</v>
      </c>
    </row>
    <row r="26" spans="1:22" s="10" customFormat="1" ht="19.5" customHeight="1">
      <c r="A26" s="20"/>
      <c r="B26" s="21" t="s">
        <v>5</v>
      </c>
      <c r="C26" s="22">
        <f>SUM(C13:C25)</f>
        <v>33724</v>
      </c>
      <c r="D26" s="23">
        <f>SUM(D13:D25)</f>
        <v>1084.6182207999996</v>
      </c>
      <c r="E26" s="22">
        <f aca="true" t="shared" si="4" ref="E26:J26">SUM(E13:E25)</f>
        <v>0</v>
      </c>
      <c r="F26" s="22">
        <f t="shared" si="4"/>
        <v>0</v>
      </c>
      <c r="G26" s="23">
        <f>SUM(G13:G25)</f>
        <v>0</v>
      </c>
      <c r="H26" s="23">
        <f>SUM(H13:H25)</f>
        <v>0</v>
      </c>
      <c r="I26" s="24">
        <f t="shared" si="4"/>
        <v>8.07749</v>
      </c>
      <c r="J26" s="23">
        <f t="shared" si="4"/>
        <v>6837.1802182</v>
      </c>
      <c r="K26" s="23"/>
      <c r="L26" s="25">
        <f aca="true" t="shared" si="5" ref="L26:R26">SUM(L13:L25)</f>
        <v>3404.0337925000003</v>
      </c>
      <c r="M26" s="25">
        <f t="shared" si="5"/>
        <v>160.19068</v>
      </c>
      <c r="N26" s="25">
        <f t="shared" si="5"/>
        <v>1799.12505</v>
      </c>
      <c r="O26" s="25">
        <f t="shared" si="5"/>
        <v>90.58655000000002</v>
      </c>
      <c r="P26" s="25">
        <f t="shared" si="5"/>
        <v>96.9582</v>
      </c>
      <c r="Q26" s="24">
        <f>SUM(Q13:Q25)</f>
        <v>5550.894272500001</v>
      </c>
      <c r="R26" s="26">
        <f t="shared" si="5"/>
        <v>0</v>
      </c>
      <c r="S26" s="156"/>
      <c r="V26" s="44">
        <f>SUM(V13:V25)</f>
        <v>683.3067599999997</v>
      </c>
    </row>
    <row r="27" spans="1:18" s="11" customFormat="1" ht="15.75">
      <c r="A27" s="27">
        <v>1</v>
      </c>
      <c r="B27" s="28" t="s">
        <v>54</v>
      </c>
      <c r="C27" s="19"/>
      <c r="D27" s="29">
        <v>68.31302</v>
      </c>
      <c r="E27" s="30"/>
      <c r="F27" s="19"/>
      <c r="G27" s="19"/>
      <c r="H27" s="19"/>
      <c r="I27" s="19"/>
      <c r="J27" s="31">
        <f>SUM(D27:I27)</f>
        <v>68.31302</v>
      </c>
      <c r="K27" s="31"/>
      <c r="L27" s="32">
        <f>19.43+3.2+15.88+9.09+11.05+5.94+1.62+8.78+0.50485+1.19+3.08976</f>
        <v>79.77461</v>
      </c>
      <c r="M27" s="32"/>
      <c r="N27" s="32"/>
      <c r="O27" s="32"/>
      <c r="P27" s="32"/>
      <c r="Q27" s="77">
        <f t="shared" si="0"/>
        <v>79.77461</v>
      </c>
      <c r="R27" s="19"/>
    </row>
    <row r="28" spans="1:19" s="11" customFormat="1" ht="15.75">
      <c r="A28" s="27">
        <v>2</v>
      </c>
      <c r="B28" s="28" t="s">
        <v>119</v>
      </c>
      <c r="C28" s="19"/>
      <c r="D28" s="29">
        <v>319.84838220000165</v>
      </c>
      <c r="E28" s="30"/>
      <c r="F28" s="19"/>
      <c r="G28" s="29"/>
      <c r="H28" s="19"/>
      <c r="I28" s="19"/>
      <c r="J28" s="31">
        <f>SUM(D28:I28)</f>
        <v>319.84838220000165</v>
      </c>
      <c r="K28" s="31"/>
      <c r="L28" s="32"/>
      <c r="M28" s="32"/>
      <c r="N28" s="32"/>
      <c r="O28" s="32">
        <f>0.68893+1.53248+1.48104+0.91198+1.00785+1.15998+0.92863+1.64541+1.53136+1.1235</f>
        <v>12.01116</v>
      </c>
      <c r="P28" s="32">
        <f>2.27135+2.05755+9.35613+0.82667+0.48209+1.21124+1.46865+0.15864+4.42947+0.51797</f>
        <v>22.779759999999996</v>
      </c>
      <c r="Q28" s="77">
        <f t="shared" si="0"/>
        <v>34.79092</v>
      </c>
      <c r="R28" s="19"/>
      <c r="S28" s="45">
        <f>O28+P28</f>
        <v>34.79092</v>
      </c>
    </row>
    <row r="29" spans="1:21" s="38" customFormat="1" ht="19.5" customHeight="1">
      <c r="A29" s="33"/>
      <c r="B29" s="34" t="s">
        <v>5</v>
      </c>
      <c r="C29" s="35">
        <f>SUM(C16:C28)</f>
        <v>57194</v>
      </c>
      <c r="D29" s="36">
        <f>SUM(D27:D28)</f>
        <v>388.16140220000165</v>
      </c>
      <c r="E29" s="35">
        <f aca="true" t="shared" si="6" ref="E29:P29">SUM(E27:E28)</f>
        <v>0</v>
      </c>
      <c r="F29" s="35">
        <f t="shared" si="6"/>
        <v>0</v>
      </c>
      <c r="G29" s="36">
        <f>SUM(G27:G28)</f>
        <v>0</v>
      </c>
      <c r="H29" s="35">
        <f>SUM(H27:H28)</f>
        <v>0</v>
      </c>
      <c r="I29" s="35">
        <f t="shared" si="6"/>
        <v>0</v>
      </c>
      <c r="J29" s="35">
        <f>SUM(J27:J28)</f>
        <v>388.16140220000165</v>
      </c>
      <c r="K29" s="35"/>
      <c r="L29" s="37">
        <f t="shared" si="6"/>
        <v>79.77461</v>
      </c>
      <c r="M29" s="37">
        <f t="shared" si="6"/>
        <v>0</v>
      </c>
      <c r="N29" s="37">
        <f t="shared" si="6"/>
        <v>0</v>
      </c>
      <c r="O29" s="37">
        <f t="shared" si="6"/>
        <v>12.01116</v>
      </c>
      <c r="P29" s="37">
        <f t="shared" si="6"/>
        <v>22.779759999999996</v>
      </c>
      <c r="Q29" s="37">
        <f>SUM(L29:P29)</f>
        <v>114.56553</v>
      </c>
      <c r="R29" s="33"/>
      <c r="T29" s="130"/>
      <c r="U29" s="130"/>
    </row>
    <row r="30" spans="1:20" s="11" customFormat="1" ht="15.75">
      <c r="A30" s="39"/>
      <c r="B30" s="40" t="s">
        <v>55</v>
      </c>
      <c r="C30" s="39"/>
      <c r="D30" s="41">
        <f aca="true" t="shared" si="7" ref="D30:P30">D26+D29</f>
        <v>1472.7796230000013</v>
      </c>
      <c r="E30" s="20">
        <f t="shared" si="7"/>
        <v>0</v>
      </c>
      <c r="F30" s="20">
        <f t="shared" si="7"/>
        <v>0</v>
      </c>
      <c r="G30" s="41">
        <f t="shared" si="7"/>
        <v>0</v>
      </c>
      <c r="H30" s="41">
        <f t="shared" si="7"/>
        <v>0</v>
      </c>
      <c r="I30" s="20">
        <f t="shared" si="7"/>
        <v>8.07749</v>
      </c>
      <c r="J30" s="41">
        <f t="shared" si="7"/>
        <v>7225.341620400001</v>
      </c>
      <c r="K30" s="41"/>
      <c r="L30" s="42">
        <f t="shared" si="7"/>
        <v>3483.8084025000003</v>
      </c>
      <c r="M30" s="42">
        <f t="shared" si="7"/>
        <v>160.19068</v>
      </c>
      <c r="N30" s="42">
        <f t="shared" si="7"/>
        <v>1799.12505</v>
      </c>
      <c r="O30" s="42">
        <f t="shared" si="7"/>
        <v>102.59771000000002</v>
      </c>
      <c r="P30" s="42">
        <f t="shared" si="7"/>
        <v>119.73796</v>
      </c>
      <c r="Q30" s="42">
        <f>Q26+Q29</f>
        <v>5665.4598025000005</v>
      </c>
      <c r="R30" s="19"/>
      <c r="S30" s="156"/>
      <c r="T30" s="45">
        <f>Q30-S30</f>
        <v>5665.4598025000005</v>
      </c>
    </row>
    <row r="31" spans="2:17" s="11" customFormat="1" ht="15.75">
      <c r="B31" s="38"/>
      <c r="E31" s="43"/>
      <c r="L31" s="131"/>
      <c r="N31" s="45"/>
      <c r="Q31" s="44"/>
    </row>
    <row r="32" spans="2:17" s="11" customFormat="1" ht="12.75">
      <c r="B32" s="38"/>
      <c r="E32" s="43"/>
      <c r="Q32" s="45"/>
    </row>
    <row r="33" spans="2:5" s="11" customFormat="1" ht="12.75">
      <c r="B33" s="38"/>
      <c r="E33" s="43"/>
    </row>
    <row r="34" spans="2:5" s="11" customFormat="1" ht="12.75">
      <c r="B34" s="38"/>
      <c r="E34" s="43"/>
    </row>
    <row r="35" spans="2:5" s="11" customFormat="1" ht="12.75">
      <c r="B35" s="38"/>
      <c r="E35" s="43"/>
    </row>
    <row r="36" spans="2:17" s="11" customFormat="1" ht="18.75">
      <c r="B36" s="38"/>
      <c r="E36" s="43"/>
      <c r="N36" s="270"/>
      <c r="O36" s="271"/>
      <c r="P36" s="271"/>
      <c r="Q36" s="271"/>
    </row>
    <row r="37" spans="2:17" s="11" customFormat="1" ht="18.75">
      <c r="B37" s="38"/>
      <c r="E37" s="43"/>
      <c r="N37" s="270"/>
      <c r="O37" s="271"/>
      <c r="P37" s="271"/>
      <c r="Q37" s="271"/>
    </row>
  </sheetData>
  <sheetProtection/>
  <mergeCells count="24">
    <mergeCell ref="N37:Q37"/>
    <mergeCell ref="N10:N11"/>
    <mergeCell ref="Q10:Q11"/>
    <mergeCell ref="O10:P10"/>
    <mergeCell ref="N36:Q36"/>
    <mergeCell ref="A9:A11"/>
    <mergeCell ref="E9:F9"/>
    <mergeCell ref="F10:F11"/>
    <mergeCell ref="B9:B11"/>
    <mergeCell ref="D9:D11"/>
    <mergeCell ref="E10:E11"/>
    <mergeCell ref="O1:Q1"/>
    <mergeCell ref="A2:Q2"/>
    <mergeCell ref="A4:Q4"/>
    <mergeCell ref="A6:Q6"/>
    <mergeCell ref="G9:H9"/>
    <mergeCell ref="H10:H11"/>
    <mergeCell ref="J9:J11"/>
    <mergeCell ref="L9:R9"/>
    <mergeCell ref="K9:K11"/>
    <mergeCell ref="L10:L11"/>
    <mergeCell ref="M10:M11"/>
    <mergeCell ref="I9:I11"/>
    <mergeCell ref="G10:G11"/>
  </mergeCells>
  <conditionalFormatting sqref="T13:T25 S30 S13:S26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42" sqref="J42"/>
    </sheetView>
  </sheetViews>
  <sheetFormatPr defaultColWidth="9.140625" defaultRowHeight="15"/>
  <cols>
    <col min="1" max="1" width="4.140625" style="50" customWidth="1"/>
    <col min="2" max="2" width="20.57421875" style="49" customWidth="1"/>
    <col min="3" max="3" width="7.57421875" style="50" customWidth="1"/>
    <col min="4" max="4" width="8.57421875" style="50" customWidth="1"/>
    <col min="5" max="6" width="7.57421875" style="50" customWidth="1"/>
    <col min="7" max="7" width="8.57421875" style="50" customWidth="1"/>
    <col min="8" max="8" width="8.28125" style="50" customWidth="1"/>
    <col min="9" max="9" width="7.57421875" style="50" customWidth="1"/>
    <col min="10" max="10" width="8.8515625" style="50" customWidth="1"/>
    <col min="11" max="11" width="8.7109375" style="50" customWidth="1"/>
    <col min="12" max="16" width="7.57421875" style="50" customWidth="1"/>
    <col min="17" max="17" width="8.57421875" style="50" customWidth="1"/>
    <col min="18" max="18" width="6.28125" style="50" customWidth="1"/>
    <col min="19" max="19" width="9.28125" style="50" customWidth="1"/>
    <col min="20" max="23" width="8.00390625" style="50" customWidth="1"/>
    <col min="24" max="24" width="8.8515625" style="50" customWidth="1"/>
    <col min="25" max="38" width="8.00390625" style="50" customWidth="1"/>
    <col min="39" max="40" width="7.00390625" style="50" customWidth="1"/>
    <col min="41" max="41" width="8.7109375" style="50" customWidth="1"/>
    <col min="42" max="42" width="6.28125" style="50" customWidth="1"/>
    <col min="43" max="43" width="6.7109375" style="50" customWidth="1"/>
    <col min="44" max="44" width="7.00390625" style="50" customWidth="1"/>
    <col min="45" max="45" width="6.00390625" style="50" customWidth="1"/>
    <col min="46" max="46" width="6.8515625" style="50" customWidth="1"/>
    <col min="47" max="47" width="7.57421875" style="50" customWidth="1"/>
    <col min="48" max="48" width="6.140625" style="50" customWidth="1"/>
    <col min="49" max="49" width="7.00390625" style="50" customWidth="1"/>
    <col min="50" max="50" width="7.57421875" style="50" customWidth="1"/>
    <col min="51" max="51" width="6.00390625" style="50" customWidth="1"/>
    <col min="52" max="52" width="5.421875" style="50" customWidth="1"/>
    <col min="53" max="53" width="7.57421875" style="50" customWidth="1"/>
    <col min="54" max="54" width="6.28125" style="50" customWidth="1"/>
    <col min="55" max="55" width="5.8515625" style="50" customWidth="1"/>
    <col min="56" max="56" width="7.00390625" style="50" customWidth="1"/>
    <col min="57" max="58" width="6.140625" style="50" customWidth="1"/>
    <col min="59" max="59" width="9.8515625" style="50" customWidth="1"/>
    <col min="60" max="60" width="6.140625" style="50" customWidth="1"/>
    <col min="61" max="61" width="6.421875" style="50" customWidth="1"/>
    <col min="62" max="62" width="9.421875" style="50" customWidth="1"/>
    <col min="63" max="63" width="9.28125" style="50" bestFit="1" customWidth="1"/>
    <col min="64" max="16384" width="9.140625" style="50" customWidth="1"/>
  </cols>
  <sheetData>
    <row r="1" ht="16.5">
      <c r="A1" s="48"/>
    </row>
    <row r="2" spans="1:62" ht="21.75" customHeight="1">
      <c r="A2" s="242" t="s">
        <v>62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 t="s">
        <v>62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 t="s">
        <v>62</v>
      </c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</row>
    <row r="3" spans="1:40" ht="15" customHeight="1">
      <c r="A3" s="51"/>
      <c r="B3" s="51"/>
      <c r="U3" s="51"/>
      <c r="V3" s="51"/>
      <c r="AM3" s="51"/>
      <c r="AN3" s="51"/>
    </row>
    <row r="4" spans="1:62" ht="20.25" customHeight="1">
      <c r="A4" s="244" t="s">
        <v>38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74" t="s">
        <v>38</v>
      </c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 t="s">
        <v>38</v>
      </c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</row>
    <row r="5" spans="1:40" ht="19.5" customHeight="1">
      <c r="A5" s="52"/>
      <c r="B5" s="52"/>
      <c r="I5" s="53"/>
      <c r="J5" s="53"/>
      <c r="U5" s="52"/>
      <c r="V5" s="52"/>
      <c r="AM5" s="52"/>
      <c r="AN5" s="52"/>
    </row>
    <row r="6" spans="1:62" ht="18.75" customHeight="1">
      <c r="A6" s="278" t="s">
        <v>126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 t="s">
        <v>126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 t="s">
        <v>126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</row>
    <row r="7" spans="1:2" ht="13.5" customHeight="1">
      <c r="A7" s="52"/>
      <c r="B7" s="52"/>
    </row>
    <row r="8" spans="1:2" ht="19.5" customHeight="1">
      <c r="A8" s="54" t="s">
        <v>39</v>
      </c>
      <c r="B8" s="55"/>
    </row>
    <row r="9" spans="2:62" ht="20.25">
      <c r="B9" s="50"/>
      <c r="C9" s="240">
        <v>1</v>
      </c>
      <c r="D9" s="240"/>
      <c r="E9" s="240"/>
      <c r="F9" s="240"/>
      <c r="G9" s="240"/>
      <c r="H9" s="240"/>
      <c r="I9" s="240">
        <v>2</v>
      </c>
      <c r="J9" s="240"/>
      <c r="K9" s="240"/>
      <c r="L9" s="240"/>
      <c r="M9" s="240"/>
      <c r="N9" s="240"/>
      <c r="O9" s="240">
        <v>3</v>
      </c>
      <c r="P9" s="240"/>
      <c r="Q9" s="240"/>
      <c r="R9" s="240"/>
      <c r="S9" s="240"/>
      <c r="T9" s="240"/>
      <c r="U9" s="240">
        <v>4</v>
      </c>
      <c r="V9" s="240"/>
      <c r="W9" s="240"/>
      <c r="X9" s="240"/>
      <c r="Y9" s="240"/>
      <c r="Z9" s="240"/>
      <c r="AA9" s="240">
        <v>5</v>
      </c>
      <c r="AB9" s="240"/>
      <c r="AC9" s="240"/>
      <c r="AD9" s="240"/>
      <c r="AE9" s="240"/>
      <c r="AF9" s="240"/>
      <c r="AG9" s="241">
        <v>6</v>
      </c>
      <c r="AH9" s="241"/>
      <c r="AI9" s="241"/>
      <c r="AJ9" s="241"/>
      <c r="AK9" s="241"/>
      <c r="AL9" s="241"/>
      <c r="AM9" s="241">
        <v>7</v>
      </c>
      <c r="AN9" s="241"/>
      <c r="AO9" s="241"/>
      <c r="AP9" s="241"/>
      <c r="AQ9" s="241"/>
      <c r="AR9" s="241"/>
      <c r="AS9" s="241">
        <v>8</v>
      </c>
      <c r="AT9" s="241"/>
      <c r="AU9" s="241"/>
      <c r="AV9" s="241"/>
      <c r="AW9" s="241"/>
      <c r="AX9" s="241"/>
      <c r="AY9" s="241">
        <v>9</v>
      </c>
      <c r="AZ9" s="241"/>
      <c r="BA9" s="241"/>
      <c r="BB9" s="241"/>
      <c r="BC9" s="241"/>
      <c r="BD9" s="241"/>
      <c r="BE9" s="241">
        <v>10</v>
      </c>
      <c r="BF9" s="241"/>
      <c r="BG9" s="241"/>
      <c r="BH9" s="241"/>
      <c r="BI9" s="241"/>
      <c r="BJ9" s="241"/>
    </row>
    <row r="10" spans="1:62" s="56" customFormat="1" ht="31.5" customHeight="1">
      <c r="A10" s="283" t="s">
        <v>0</v>
      </c>
      <c r="B10" s="286" t="s">
        <v>41</v>
      </c>
      <c r="C10" s="277" t="s">
        <v>63</v>
      </c>
      <c r="D10" s="277"/>
      <c r="E10" s="277"/>
      <c r="F10" s="277"/>
      <c r="G10" s="277"/>
      <c r="H10" s="277"/>
      <c r="I10" s="275" t="s">
        <v>64</v>
      </c>
      <c r="J10" s="276"/>
      <c r="K10" s="276"/>
      <c r="L10" s="276"/>
      <c r="M10" s="276"/>
      <c r="N10" s="282"/>
      <c r="O10" s="275" t="s">
        <v>65</v>
      </c>
      <c r="P10" s="276"/>
      <c r="Q10" s="276"/>
      <c r="R10" s="276"/>
      <c r="S10" s="276"/>
      <c r="T10" s="282"/>
      <c r="U10" s="275" t="s">
        <v>66</v>
      </c>
      <c r="V10" s="276"/>
      <c r="W10" s="276"/>
      <c r="X10" s="276"/>
      <c r="Y10" s="276"/>
      <c r="Z10" s="276"/>
      <c r="AA10" s="275" t="s">
        <v>67</v>
      </c>
      <c r="AB10" s="276"/>
      <c r="AC10" s="276"/>
      <c r="AD10" s="276"/>
      <c r="AE10" s="276"/>
      <c r="AF10" s="276"/>
      <c r="AG10" s="277" t="s">
        <v>68</v>
      </c>
      <c r="AH10" s="277"/>
      <c r="AI10" s="277"/>
      <c r="AJ10" s="277"/>
      <c r="AK10" s="277"/>
      <c r="AL10" s="277"/>
      <c r="AM10" s="277" t="s">
        <v>69</v>
      </c>
      <c r="AN10" s="277"/>
      <c r="AO10" s="277"/>
      <c r="AP10" s="277"/>
      <c r="AQ10" s="277"/>
      <c r="AR10" s="277"/>
      <c r="AS10" s="277" t="s">
        <v>70</v>
      </c>
      <c r="AT10" s="277"/>
      <c r="AU10" s="277"/>
      <c r="AV10" s="277"/>
      <c r="AW10" s="277"/>
      <c r="AX10" s="277"/>
      <c r="AY10" s="277" t="s">
        <v>71</v>
      </c>
      <c r="AZ10" s="277"/>
      <c r="BA10" s="277"/>
      <c r="BB10" s="277"/>
      <c r="BC10" s="277"/>
      <c r="BD10" s="277"/>
      <c r="BE10" s="277" t="s">
        <v>72</v>
      </c>
      <c r="BF10" s="277"/>
      <c r="BG10" s="277"/>
      <c r="BH10" s="277"/>
      <c r="BI10" s="277"/>
      <c r="BJ10" s="277"/>
    </row>
    <row r="11" spans="1:62" s="56" customFormat="1" ht="28.5" customHeight="1">
      <c r="A11" s="284"/>
      <c r="B11" s="287"/>
      <c r="C11" s="277" t="s">
        <v>73</v>
      </c>
      <c r="D11" s="277"/>
      <c r="E11" s="277"/>
      <c r="F11" s="277" t="s">
        <v>74</v>
      </c>
      <c r="G11" s="277"/>
      <c r="H11" s="277"/>
      <c r="I11" s="277" t="s">
        <v>73</v>
      </c>
      <c r="J11" s="277"/>
      <c r="K11" s="277"/>
      <c r="L11" s="277" t="s">
        <v>74</v>
      </c>
      <c r="M11" s="277"/>
      <c r="N11" s="277"/>
      <c r="O11" s="277" t="s">
        <v>73</v>
      </c>
      <c r="P11" s="277"/>
      <c r="Q11" s="277"/>
      <c r="R11" s="277" t="s">
        <v>74</v>
      </c>
      <c r="S11" s="277"/>
      <c r="T11" s="277"/>
      <c r="U11" s="277" t="s">
        <v>73</v>
      </c>
      <c r="V11" s="277"/>
      <c r="W11" s="277"/>
      <c r="X11" s="277" t="s">
        <v>74</v>
      </c>
      <c r="Y11" s="277"/>
      <c r="Z11" s="277"/>
      <c r="AA11" s="277" t="s">
        <v>73</v>
      </c>
      <c r="AB11" s="277"/>
      <c r="AC11" s="277"/>
      <c r="AD11" s="277" t="s">
        <v>74</v>
      </c>
      <c r="AE11" s="277"/>
      <c r="AF11" s="277"/>
      <c r="AG11" s="277" t="s">
        <v>73</v>
      </c>
      <c r="AH11" s="277"/>
      <c r="AI11" s="277"/>
      <c r="AJ11" s="277" t="s">
        <v>74</v>
      </c>
      <c r="AK11" s="277"/>
      <c r="AL11" s="277"/>
      <c r="AM11" s="277" t="s">
        <v>73</v>
      </c>
      <c r="AN11" s="277"/>
      <c r="AO11" s="277"/>
      <c r="AP11" s="277" t="s">
        <v>74</v>
      </c>
      <c r="AQ11" s="277"/>
      <c r="AR11" s="277"/>
      <c r="AS11" s="277" t="s">
        <v>73</v>
      </c>
      <c r="AT11" s="277"/>
      <c r="AU11" s="277"/>
      <c r="AV11" s="277" t="s">
        <v>74</v>
      </c>
      <c r="AW11" s="277"/>
      <c r="AX11" s="277"/>
      <c r="AY11" s="277" t="s">
        <v>73</v>
      </c>
      <c r="AZ11" s="277"/>
      <c r="BA11" s="277"/>
      <c r="BB11" s="277" t="s">
        <v>74</v>
      </c>
      <c r="BC11" s="277"/>
      <c r="BD11" s="277"/>
      <c r="BE11" s="277" t="s">
        <v>73</v>
      </c>
      <c r="BF11" s="277"/>
      <c r="BG11" s="277"/>
      <c r="BH11" s="277" t="s">
        <v>74</v>
      </c>
      <c r="BI11" s="277"/>
      <c r="BJ11" s="277"/>
    </row>
    <row r="12" spans="1:62" s="57" customFormat="1" ht="28.5" customHeight="1">
      <c r="A12" s="285"/>
      <c r="B12" s="288"/>
      <c r="C12" s="279" t="s">
        <v>75</v>
      </c>
      <c r="D12" s="279"/>
      <c r="E12" s="280" t="s">
        <v>76</v>
      </c>
      <c r="F12" s="279" t="s">
        <v>75</v>
      </c>
      <c r="G12" s="279"/>
      <c r="H12" s="280" t="s">
        <v>76</v>
      </c>
      <c r="I12" s="279" t="s">
        <v>75</v>
      </c>
      <c r="J12" s="279"/>
      <c r="K12" s="280" t="s">
        <v>76</v>
      </c>
      <c r="L12" s="279" t="s">
        <v>75</v>
      </c>
      <c r="M12" s="279"/>
      <c r="N12" s="280" t="s">
        <v>76</v>
      </c>
      <c r="O12" s="279" t="s">
        <v>75</v>
      </c>
      <c r="P12" s="279"/>
      <c r="Q12" s="280" t="s">
        <v>76</v>
      </c>
      <c r="R12" s="279" t="s">
        <v>75</v>
      </c>
      <c r="S12" s="279"/>
      <c r="T12" s="280" t="s">
        <v>76</v>
      </c>
      <c r="U12" s="279" t="s">
        <v>75</v>
      </c>
      <c r="V12" s="279"/>
      <c r="W12" s="280" t="s">
        <v>76</v>
      </c>
      <c r="X12" s="279" t="s">
        <v>75</v>
      </c>
      <c r="Y12" s="279"/>
      <c r="Z12" s="280" t="s">
        <v>76</v>
      </c>
      <c r="AA12" s="279" t="s">
        <v>75</v>
      </c>
      <c r="AB12" s="279"/>
      <c r="AC12" s="280" t="s">
        <v>76</v>
      </c>
      <c r="AD12" s="279" t="s">
        <v>75</v>
      </c>
      <c r="AE12" s="279"/>
      <c r="AF12" s="280" t="s">
        <v>76</v>
      </c>
      <c r="AG12" s="279" t="s">
        <v>75</v>
      </c>
      <c r="AH12" s="279"/>
      <c r="AI12" s="280" t="s">
        <v>76</v>
      </c>
      <c r="AJ12" s="279" t="s">
        <v>75</v>
      </c>
      <c r="AK12" s="279"/>
      <c r="AL12" s="280" t="s">
        <v>76</v>
      </c>
      <c r="AM12" s="279" t="s">
        <v>75</v>
      </c>
      <c r="AN12" s="279"/>
      <c r="AO12" s="280" t="s">
        <v>76</v>
      </c>
      <c r="AP12" s="279" t="s">
        <v>75</v>
      </c>
      <c r="AQ12" s="279"/>
      <c r="AR12" s="280" t="s">
        <v>76</v>
      </c>
      <c r="AS12" s="279" t="s">
        <v>75</v>
      </c>
      <c r="AT12" s="279"/>
      <c r="AU12" s="280" t="s">
        <v>76</v>
      </c>
      <c r="AV12" s="279" t="s">
        <v>75</v>
      </c>
      <c r="AW12" s="279"/>
      <c r="AX12" s="280" t="s">
        <v>76</v>
      </c>
      <c r="AY12" s="279" t="s">
        <v>75</v>
      </c>
      <c r="AZ12" s="279"/>
      <c r="BA12" s="280" t="s">
        <v>76</v>
      </c>
      <c r="BB12" s="279" t="s">
        <v>75</v>
      </c>
      <c r="BC12" s="279"/>
      <c r="BD12" s="280" t="s">
        <v>76</v>
      </c>
      <c r="BE12" s="279" t="s">
        <v>75</v>
      </c>
      <c r="BF12" s="279"/>
      <c r="BG12" s="280" t="s">
        <v>76</v>
      </c>
      <c r="BH12" s="279" t="s">
        <v>75</v>
      </c>
      <c r="BI12" s="279"/>
      <c r="BJ12" s="280" t="s">
        <v>76</v>
      </c>
    </row>
    <row r="13" spans="1:62" s="62" customFormat="1" ht="13.5" customHeight="1">
      <c r="A13" s="58"/>
      <c r="B13" s="59"/>
      <c r="C13" s="60" t="s">
        <v>77</v>
      </c>
      <c r="D13" s="60" t="s">
        <v>78</v>
      </c>
      <c r="E13" s="281"/>
      <c r="F13" s="60" t="s">
        <v>77</v>
      </c>
      <c r="G13" s="60" t="s">
        <v>78</v>
      </c>
      <c r="H13" s="281"/>
      <c r="I13" s="60" t="s">
        <v>77</v>
      </c>
      <c r="J13" s="60" t="s">
        <v>79</v>
      </c>
      <c r="K13" s="281"/>
      <c r="L13" s="60" t="s">
        <v>77</v>
      </c>
      <c r="M13" s="60" t="s">
        <v>79</v>
      </c>
      <c r="N13" s="281"/>
      <c r="O13" s="60" t="s">
        <v>77</v>
      </c>
      <c r="P13" s="60" t="s">
        <v>80</v>
      </c>
      <c r="Q13" s="281"/>
      <c r="R13" s="60" t="s">
        <v>77</v>
      </c>
      <c r="S13" s="60" t="s">
        <v>80</v>
      </c>
      <c r="T13" s="281"/>
      <c r="U13" s="60" t="s">
        <v>77</v>
      </c>
      <c r="V13" s="61" t="s">
        <v>79</v>
      </c>
      <c r="W13" s="281"/>
      <c r="X13" s="60" t="s">
        <v>77</v>
      </c>
      <c r="Y13" s="60" t="s">
        <v>79</v>
      </c>
      <c r="Z13" s="281"/>
      <c r="AA13" s="60" t="s">
        <v>77</v>
      </c>
      <c r="AB13" s="60" t="s">
        <v>78</v>
      </c>
      <c r="AC13" s="281"/>
      <c r="AD13" s="60" t="s">
        <v>77</v>
      </c>
      <c r="AE13" s="60" t="s">
        <v>78</v>
      </c>
      <c r="AF13" s="281"/>
      <c r="AG13" s="60" t="s">
        <v>77</v>
      </c>
      <c r="AH13" s="60" t="s">
        <v>79</v>
      </c>
      <c r="AI13" s="281"/>
      <c r="AJ13" s="60" t="s">
        <v>77</v>
      </c>
      <c r="AK13" s="60" t="s">
        <v>79</v>
      </c>
      <c r="AL13" s="281"/>
      <c r="AM13" s="60" t="s">
        <v>77</v>
      </c>
      <c r="AN13" s="60" t="s">
        <v>80</v>
      </c>
      <c r="AO13" s="281"/>
      <c r="AP13" s="60" t="s">
        <v>77</v>
      </c>
      <c r="AQ13" s="60" t="s">
        <v>80</v>
      </c>
      <c r="AR13" s="281"/>
      <c r="AS13" s="60" t="s">
        <v>77</v>
      </c>
      <c r="AT13" s="60" t="s">
        <v>80</v>
      </c>
      <c r="AU13" s="281"/>
      <c r="AV13" s="60" t="s">
        <v>77</v>
      </c>
      <c r="AW13" s="60" t="s">
        <v>80</v>
      </c>
      <c r="AX13" s="281"/>
      <c r="AY13" s="60" t="s">
        <v>77</v>
      </c>
      <c r="AZ13" s="60"/>
      <c r="BA13" s="281"/>
      <c r="BB13" s="60" t="s">
        <v>77</v>
      </c>
      <c r="BC13" s="60"/>
      <c r="BD13" s="281"/>
      <c r="BE13" s="60" t="s">
        <v>77</v>
      </c>
      <c r="BF13" s="60"/>
      <c r="BG13" s="281"/>
      <c r="BH13" s="60" t="s">
        <v>77</v>
      </c>
      <c r="BI13" s="60"/>
      <c r="BJ13" s="281"/>
    </row>
    <row r="14" spans="1:63" s="192" customFormat="1" ht="16.5" customHeight="1">
      <c r="A14" s="185">
        <v>1</v>
      </c>
      <c r="B14" s="186" t="s">
        <v>23</v>
      </c>
      <c r="C14" s="187">
        <v>44</v>
      </c>
      <c r="D14" s="188">
        <v>51382.49</v>
      </c>
      <c r="E14" s="187">
        <v>25.13136</v>
      </c>
      <c r="F14" s="187">
        <v>23</v>
      </c>
      <c r="G14" s="187">
        <v>57891.32</v>
      </c>
      <c r="H14" s="187">
        <v>10.70003</v>
      </c>
      <c r="I14" s="187">
        <v>20</v>
      </c>
      <c r="J14" s="187">
        <v>15.04</v>
      </c>
      <c r="K14" s="187">
        <v>2.494135</v>
      </c>
      <c r="L14" s="187">
        <v>39</v>
      </c>
      <c r="M14" s="187">
        <v>38.945</v>
      </c>
      <c r="N14" s="187">
        <v>7.70213</v>
      </c>
      <c r="O14" s="187">
        <v>1</v>
      </c>
      <c r="P14" s="187">
        <v>0.55</v>
      </c>
      <c r="Q14" s="187">
        <v>0.25625</v>
      </c>
      <c r="R14" s="187">
        <v>2</v>
      </c>
      <c r="S14" s="187">
        <v>1.32</v>
      </c>
      <c r="T14" s="187">
        <v>1.11132</v>
      </c>
      <c r="U14" s="187">
        <v>6</v>
      </c>
      <c r="V14" s="187">
        <v>3.25</v>
      </c>
      <c r="W14" s="187">
        <v>4.37543</v>
      </c>
      <c r="X14" s="187">
        <v>3</v>
      </c>
      <c r="Y14" s="187">
        <v>26.5</v>
      </c>
      <c r="Z14" s="187">
        <v>1.51988</v>
      </c>
      <c r="AA14" s="187">
        <v>18</v>
      </c>
      <c r="AB14" s="187">
        <v>8100</v>
      </c>
      <c r="AC14" s="187">
        <v>8.49624</v>
      </c>
      <c r="AD14" s="187">
        <v>1</v>
      </c>
      <c r="AE14" s="187">
        <v>150</v>
      </c>
      <c r="AF14" s="187">
        <v>0.38466</v>
      </c>
      <c r="AG14" s="187">
        <v>5</v>
      </c>
      <c r="AH14" s="187">
        <v>5.05</v>
      </c>
      <c r="AI14" s="187">
        <v>3.218385</v>
      </c>
      <c r="AJ14" s="187">
        <v>34</v>
      </c>
      <c r="AK14" s="187">
        <v>20354.7</v>
      </c>
      <c r="AL14" s="187">
        <v>20.96156</v>
      </c>
      <c r="AM14" s="187">
        <v>19</v>
      </c>
      <c r="AN14" s="187">
        <v>12.269</v>
      </c>
      <c r="AO14" s="187">
        <v>27.86524</v>
      </c>
      <c r="AP14" s="187">
        <v>6</v>
      </c>
      <c r="AQ14" s="187">
        <v>4.643</v>
      </c>
      <c r="AR14" s="187">
        <v>38.05169</v>
      </c>
      <c r="AS14" s="187">
        <v>62</v>
      </c>
      <c r="AT14" s="187">
        <v>66.805</v>
      </c>
      <c r="AU14" s="187">
        <v>74.443845</v>
      </c>
      <c r="AV14" s="187">
        <v>26</v>
      </c>
      <c r="AW14" s="187">
        <v>23.615</v>
      </c>
      <c r="AX14" s="187">
        <v>26.365655</v>
      </c>
      <c r="AY14" s="187">
        <v>0</v>
      </c>
      <c r="AZ14" s="187">
        <v>0</v>
      </c>
      <c r="BA14" s="187">
        <v>0</v>
      </c>
      <c r="BB14" s="187">
        <v>0</v>
      </c>
      <c r="BC14" s="187">
        <v>0</v>
      </c>
      <c r="BD14" s="187">
        <v>0</v>
      </c>
      <c r="BE14" s="188">
        <f aca="true" t="shared" si="0" ref="BE14:BE26">SUM(C14,I14,O14,U14,AA14,AG14,AM14,AS14,AY14)</f>
        <v>175</v>
      </c>
      <c r="BF14" s="189"/>
      <c r="BG14" s="190">
        <f aca="true" t="shared" si="1" ref="BG14:BH26">SUM(E14,K14,Q14,W14,AC14,AI14,AO14,AU14,BA14)</f>
        <v>146.280885</v>
      </c>
      <c r="BH14" s="189">
        <f>SUM(F14,L14,R14,X14,AD14,AJ14,AP14,AV14,BB14)</f>
        <v>134</v>
      </c>
      <c r="BI14" s="189">
        <v>0</v>
      </c>
      <c r="BJ14" s="190">
        <v>62.43187</v>
      </c>
      <c r="BK14" s="191">
        <f>BG14+BJ14</f>
        <v>208.71275500000002</v>
      </c>
    </row>
    <row r="15" spans="1:63" s="192" customFormat="1" ht="18">
      <c r="A15" s="185">
        <v>2</v>
      </c>
      <c r="B15" s="186" t="s">
        <v>24</v>
      </c>
      <c r="C15" s="187">
        <v>9</v>
      </c>
      <c r="D15" s="188">
        <v>22093.633333333335</v>
      </c>
      <c r="E15" s="187">
        <v>9.24809</v>
      </c>
      <c r="F15" s="187">
        <v>18</v>
      </c>
      <c r="G15" s="187">
        <v>29945.333333333332</v>
      </c>
      <c r="H15" s="187">
        <v>9.43278</v>
      </c>
      <c r="I15" s="187">
        <v>13</v>
      </c>
      <c r="J15" s="187">
        <v>21.211625</v>
      </c>
      <c r="K15" s="187">
        <v>6.78772</v>
      </c>
      <c r="L15" s="187">
        <v>31</v>
      </c>
      <c r="M15" s="187">
        <v>29.270514285714285</v>
      </c>
      <c r="N15" s="187">
        <v>12.0074</v>
      </c>
      <c r="O15" s="187">
        <v>4</v>
      </c>
      <c r="P15" s="187">
        <v>1.838306451612903</v>
      </c>
      <c r="Q15" s="187">
        <v>1.13975</v>
      </c>
      <c r="R15" s="187">
        <v>10</v>
      </c>
      <c r="S15" s="187">
        <v>9.967261538461539</v>
      </c>
      <c r="T15" s="187">
        <v>6.47872</v>
      </c>
      <c r="U15" s="187">
        <v>0</v>
      </c>
      <c r="V15" s="187">
        <v>0</v>
      </c>
      <c r="W15" s="187">
        <v>0</v>
      </c>
      <c r="X15" s="187">
        <v>1</v>
      </c>
      <c r="Y15" s="187">
        <v>6.0188235294117645</v>
      </c>
      <c r="Z15" s="187">
        <v>1.5348</v>
      </c>
      <c r="AA15" s="187">
        <v>3</v>
      </c>
      <c r="AB15" s="187">
        <v>2858.6969696969695</v>
      </c>
      <c r="AC15" s="187">
        <v>0.94337</v>
      </c>
      <c r="AD15" s="187">
        <v>3</v>
      </c>
      <c r="AE15" s="187">
        <v>10619.515151515152</v>
      </c>
      <c r="AF15" s="187">
        <v>3.50444</v>
      </c>
      <c r="AG15" s="187">
        <v>3</v>
      </c>
      <c r="AH15" s="187">
        <v>8.372126984126984</v>
      </c>
      <c r="AI15" s="187">
        <v>2.63722</v>
      </c>
      <c r="AJ15" s="187">
        <v>7</v>
      </c>
      <c r="AK15" s="187">
        <v>14.10859375</v>
      </c>
      <c r="AL15" s="187">
        <v>4.51475</v>
      </c>
      <c r="AM15" s="187">
        <v>19</v>
      </c>
      <c r="AN15" s="187">
        <v>14.074853211009176</v>
      </c>
      <c r="AO15" s="187">
        <v>30.68318</v>
      </c>
      <c r="AP15" s="187">
        <v>25</v>
      </c>
      <c r="AQ15" s="187">
        <v>23.048927107061502</v>
      </c>
      <c r="AR15" s="187">
        <v>50.592395</v>
      </c>
      <c r="AS15" s="187">
        <v>64</v>
      </c>
      <c r="AT15" s="187">
        <v>26.330848000000003</v>
      </c>
      <c r="AU15" s="187">
        <v>65.82712</v>
      </c>
      <c r="AV15" s="187">
        <v>92</v>
      </c>
      <c r="AW15" s="187">
        <v>45.656119140625</v>
      </c>
      <c r="AX15" s="187">
        <v>93.089005</v>
      </c>
      <c r="AY15" s="187">
        <v>0</v>
      </c>
      <c r="AZ15" s="187">
        <v>0</v>
      </c>
      <c r="BA15" s="187">
        <v>0</v>
      </c>
      <c r="BB15" s="187">
        <v>0</v>
      </c>
      <c r="BC15" s="187">
        <v>0</v>
      </c>
      <c r="BD15" s="187">
        <v>0</v>
      </c>
      <c r="BE15" s="188">
        <f t="shared" si="0"/>
        <v>115</v>
      </c>
      <c r="BF15" s="189"/>
      <c r="BG15" s="190">
        <f t="shared" si="1"/>
        <v>117.26644999999999</v>
      </c>
      <c r="BH15" s="189">
        <f t="shared" si="1"/>
        <v>187</v>
      </c>
      <c r="BI15" s="189"/>
      <c r="BJ15" s="190">
        <f>SUM(H15,N15,T15,Z15,AF15,AL15,AR15,AX15,BD15)</f>
        <v>181.15429</v>
      </c>
      <c r="BK15" s="191">
        <f aca="true" t="shared" si="2" ref="BK15:BK27">BG15+BJ15</f>
        <v>298.42074</v>
      </c>
    </row>
    <row r="16" spans="1:63" s="192" customFormat="1" ht="18">
      <c r="A16" s="185">
        <v>3</v>
      </c>
      <c r="B16" s="186" t="s">
        <v>25</v>
      </c>
      <c r="C16" s="187">
        <v>42</v>
      </c>
      <c r="D16" s="188">
        <v>112381.1076923077</v>
      </c>
      <c r="E16" s="187">
        <v>36.52386</v>
      </c>
      <c r="F16" s="187">
        <v>6</v>
      </c>
      <c r="G16" s="187">
        <v>15624.33846153846</v>
      </c>
      <c r="H16" s="187">
        <v>5.07791</v>
      </c>
      <c r="I16" s="187">
        <v>104</v>
      </c>
      <c r="J16" s="187">
        <v>157797.26890756303</v>
      </c>
      <c r="K16" s="187">
        <v>37.55575</v>
      </c>
      <c r="L16" s="187">
        <v>0</v>
      </c>
      <c r="M16" s="187">
        <v>0</v>
      </c>
      <c r="N16" s="187">
        <v>0</v>
      </c>
      <c r="O16" s="187">
        <v>31</v>
      </c>
      <c r="P16" s="187">
        <v>54.92953225806451</v>
      </c>
      <c r="Q16" s="187">
        <v>34.05631</v>
      </c>
      <c r="R16" s="187">
        <v>2</v>
      </c>
      <c r="S16" s="187">
        <v>3.963145161290323</v>
      </c>
      <c r="T16" s="187">
        <v>2.45715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1</v>
      </c>
      <c r="AE16" s="187">
        <v>247.20634920634922</v>
      </c>
      <c r="AF16" s="187">
        <v>0.07787</v>
      </c>
      <c r="AG16" s="187">
        <v>14</v>
      </c>
      <c r="AH16" s="187">
        <v>115.21596875</v>
      </c>
      <c r="AI16" s="187">
        <v>36.86911</v>
      </c>
      <c r="AJ16" s="187">
        <v>1</v>
      </c>
      <c r="AK16" s="187">
        <v>0</v>
      </c>
      <c r="AL16" s="187">
        <v>0</v>
      </c>
      <c r="AM16" s="187">
        <v>22</v>
      </c>
      <c r="AN16" s="187">
        <v>28.463122807017545</v>
      </c>
      <c r="AO16" s="187">
        <v>64.89592</v>
      </c>
      <c r="AP16" s="187">
        <v>4</v>
      </c>
      <c r="AQ16" s="187">
        <v>3.4716447368421055</v>
      </c>
      <c r="AR16" s="187">
        <v>7.91535</v>
      </c>
      <c r="AS16" s="187">
        <v>201</v>
      </c>
      <c r="AT16" s="187">
        <v>962.7132916666666</v>
      </c>
      <c r="AU16" s="187">
        <v>462.10238</v>
      </c>
      <c r="AV16" s="187">
        <v>68</v>
      </c>
      <c r="AW16" s="187">
        <v>140.38137500000002</v>
      </c>
      <c r="AX16" s="187">
        <v>67.38306</v>
      </c>
      <c r="AY16" s="187">
        <v>0</v>
      </c>
      <c r="AZ16" s="187">
        <v>0</v>
      </c>
      <c r="BA16" s="187">
        <v>0</v>
      </c>
      <c r="BB16" s="187">
        <v>0</v>
      </c>
      <c r="BC16" s="187">
        <v>0</v>
      </c>
      <c r="BD16" s="187">
        <v>0</v>
      </c>
      <c r="BE16" s="188">
        <f t="shared" si="0"/>
        <v>414</v>
      </c>
      <c r="BF16" s="189"/>
      <c r="BG16" s="200">
        <f t="shared" si="1"/>
        <v>672.00333</v>
      </c>
      <c r="BH16" s="189">
        <f t="shared" si="1"/>
        <v>82</v>
      </c>
      <c r="BI16" s="189"/>
      <c r="BJ16" s="190">
        <f>SUM(H16,N16,T16,Z16,AF16,AL16,AR16,AX16,BD16)</f>
        <v>82.91134</v>
      </c>
      <c r="BK16" s="191">
        <f t="shared" si="2"/>
        <v>754.91467</v>
      </c>
    </row>
    <row r="17" spans="1:63" s="192" customFormat="1" ht="18">
      <c r="A17" s="185">
        <v>4</v>
      </c>
      <c r="B17" s="186" t="s">
        <v>26</v>
      </c>
      <c r="C17" s="187">
        <v>21</v>
      </c>
      <c r="D17" s="188">
        <v>28195.40740740741</v>
      </c>
      <c r="E17" s="187">
        <v>12.58419</v>
      </c>
      <c r="F17" s="187">
        <v>14</v>
      </c>
      <c r="G17" s="187">
        <f>2326+1925+18860+1925</f>
        <v>25036</v>
      </c>
      <c r="H17" s="187">
        <v>5.5705800000000005</v>
      </c>
      <c r="I17" s="187">
        <v>3</v>
      </c>
      <c r="J17" s="187">
        <v>2.40732</v>
      </c>
      <c r="K17" s="187">
        <v>0.60183</v>
      </c>
      <c r="L17" s="187">
        <v>2</v>
      </c>
      <c r="M17" s="187">
        <v>0.8</v>
      </c>
      <c r="N17" s="187">
        <v>0.13875</v>
      </c>
      <c r="O17" s="187">
        <v>9</v>
      </c>
      <c r="P17" s="187">
        <v>12.011290322580646</v>
      </c>
      <c r="Q17" s="187">
        <v>2.6714800000000003</v>
      </c>
      <c r="R17" s="187">
        <v>9</v>
      </c>
      <c r="S17" s="187">
        <v>3.4</v>
      </c>
      <c r="T17" s="187">
        <f>0.15975+0.82005+0.90226+0.50919</f>
        <v>2.3912500000000003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87">
        <v>0</v>
      </c>
      <c r="AA17" s="187">
        <v>0</v>
      </c>
      <c r="AB17" s="187">
        <v>0</v>
      </c>
      <c r="AC17" s="187">
        <v>0</v>
      </c>
      <c r="AD17" s="231">
        <v>4</v>
      </c>
      <c r="AE17" s="187">
        <v>3579</v>
      </c>
      <c r="AF17" s="187">
        <v>3.68561</v>
      </c>
      <c r="AG17" s="187">
        <v>6</v>
      </c>
      <c r="AH17" s="187">
        <v>16.599983870967744</v>
      </c>
      <c r="AI17" s="187">
        <v>5.206135</v>
      </c>
      <c r="AJ17" s="187">
        <v>4</v>
      </c>
      <c r="AK17" s="187">
        <f>2.25+2.74</f>
        <v>4.99</v>
      </c>
      <c r="AL17" s="187">
        <f>0.6975+0.84864</f>
        <v>1.5461399999999998</v>
      </c>
      <c r="AM17" s="187">
        <v>8</v>
      </c>
      <c r="AN17" s="187">
        <v>4.8092</v>
      </c>
      <c r="AO17" s="187">
        <v>8.22137</v>
      </c>
      <c r="AP17" s="187">
        <v>8</v>
      </c>
      <c r="AQ17" s="187">
        <f>0.73+3.49+0.82+0.03</f>
        <v>5.070000000000001</v>
      </c>
      <c r="AR17" s="187">
        <f>0.67+7.85511+2.0724+0.0855</f>
        <v>10.68301</v>
      </c>
      <c r="AS17" s="187">
        <f>13+23+24+11+1+4+2+4</f>
        <v>82</v>
      </c>
      <c r="AT17" s="187">
        <f>14.8+6.5+24+10+6.94+2</f>
        <v>64.24</v>
      </c>
      <c r="AU17" s="187">
        <f>0.5+12.59167+3.52647+11.477235+4.73531+2.40263+5.5943+11.35591+0.4335+7.58454</f>
        <v>60.201565</v>
      </c>
      <c r="AV17" s="187">
        <f>1+14+5+11+1+4+3+5+5+4+1+19</f>
        <v>73</v>
      </c>
      <c r="AW17" s="187">
        <f>0.73+31+4.8+4.5+4.93+5+12.09+4+9.3</f>
        <v>76.35</v>
      </c>
      <c r="AX17" s="187">
        <f>0.5+12.59167+3.52647+11.477235+4.73531+2.40263+5.5943+11.35591+0.4335+7.58454</f>
        <v>60.201565</v>
      </c>
      <c r="AY17" s="187">
        <v>0</v>
      </c>
      <c r="AZ17" s="187">
        <v>0</v>
      </c>
      <c r="BA17" s="187">
        <v>0</v>
      </c>
      <c r="BB17" s="187">
        <v>0</v>
      </c>
      <c r="BC17" s="187">
        <v>0</v>
      </c>
      <c r="BD17" s="187">
        <v>0</v>
      </c>
      <c r="BE17" s="188">
        <f t="shared" si="0"/>
        <v>129</v>
      </c>
      <c r="BF17" s="189"/>
      <c r="BG17" s="190">
        <f t="shared" si="1"/>
        <v>89.48657</v>
      </c>
      <c r="BH17" s="189">
        <f t="shared" si="1"/>
        <v>114</v>
      </c>
      <c r="BI17" s="189"/>
      <c r="BJ17" s="190">
        <f>SUM(H17,N17,T17,Z17,AF17,AL17,AR17,AX17,BD17)</f>
        <v>84.216905</v>
      </c>
      <c r="BK17" s="191">
        <f t="shared" si="2"/>
        <v>173.703475</v>
      </c>
    </row>
    <row r="18" spans="1:63" s="192" customFormat="1" ht="18">
      <c r="A18" s="185">
        <v>5</v>
      </c>
      <c r="B18" s="186" t="s">
        <v>27</v>
      </c>
      <c r="C18" s="187">
        <v>22</v>
      </c>
      <c r="D18" s="188">
        <v>55771.62</v>
      </c>
      <c r="E18" s="187">
        <v>14.89427</v>
      </c>
      <c r="F18" s="187">
        <v>11</v>
      </c>
      <c r="G18" s="187">
        <v>3006.81</v>
      </c>
      <c r="H18" s="187">
        <v>2.59001</v>
      </c>
      <c r="I18" s="187">
        <v>1</v>
      </c>
      <c r="J18" s="187">
        <v>0.1</v>
      </c>
      <c r="K18" s="202">
        <v>0.17</v>
      </c>
      <c r="L18" s="187">
        <v>8</v>
      </c>
      <c r="M18" s="187">
        <v>5</v>
      </c>
      <c r="N18" s="202">
        <v>1.48</v>
      </c>
      <c r="O18" s="188">
        <v>56</v>
      </c>
      <c r="P18" s="188">
        <v>137.81</v>
      </c>
      <c r="Q18" s="202">
        <v>70.421195</v>
      </c>
      <c r="R18" s="188">
        <v>11</v>
      </c>
      <c r="S18" s="203">
        <v>4.1814</v>
      </c>
      <c r="T18" s="202">
        <v>3.78232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1</v>
      </c>
      <c r="AB18" s="187">
        <v>2088</v>
      </c>
      <c r="AC18" s="187">
        <v>7.61</v>
      </c>
      <c r="AD18" s="187">
        <v>0</v>
      </c>
      <c r="AE18" s="187">
        <v>0</v>
      </c>
      <c r="AF18" s="187">
        <v>0</v>
      </c>
      <c r="AG18" s="187">
        <v>16</v>
      </c>
      <c r="AH18" s="187">
        <v>74.4</v>
      </c>
      <c r="AI18" s="187">
        <v>41.67105</v>
      </c>
      <c r="AJ18" s="187">
        <v>7</v>
      </c>
      <c r="AK18" s="187">
        <v>19.0439</v>
      </c>
      <c r="AL18" s="187">
        <v>0.51376</v>
      </c>
      <c r="AM18" s="187">
        <v>110</v>
      </c>
      <c r="AN18" s="187">
        <v>49.24100000000001</v>
      </c>
      <c r="AO18" s="187">
        <v>154.87761</v>
      </c>
      <c r="AP18" s="187">
        <v>24</v>
      </c>
      <c r="AQ18" s="187">
        <v>3.23</v>
      </c>
      <c r="AR18" s="187">
        <v>24.22334</v>
      </c>
      <c r="AS18" s="187">
        <v>139</v>
      </c>
      <c r="AT18" s="204">
        <v>158.49</v>
      </c>
      <c r="AU18" s="187">
        <v>165.111035</v>
      </c>
      <c r="AV18" s="187">
        <v>60</v>
      </c>
      <c r="AW18" s="204">
        <v>46.907000000000004</v>
      </c>
      <c r="AX18" s="187">
        <v>15.66326</v>
      </c>
      <c r="AY18" s="187">
        <v>0</v>
      </c>
      <c r="AZ18" s="187">
        <v>0</v>
      </c>
      <c r="BA18" s="187">
        <v>0</v>
      </c>
      <c r="BB18" s="187">
        <v>0</v>
      </c>
      <c r="BC18" s="187">
        <v>0</v>
      </c>
      <c r="BD18" s="187">
        <v>0</v>
      </c>
      <c r="BE18" s="188">
        <f t="shared" si="0"/>
        <v>345</v>
      </c>
      <c r="BF18" s="189"/>
      <c r="BG18" s="190">
        <f t="shared" si="1"/>
        <v>454.75516000000005</v>
      </c>
      <c r="BH18" s="189">
        <f t="shared" si="1"/>
        <v>121</v>
      </c>
      <c r="BI18" s="189"/>
      <c r="BJ18" s="190">
        <f aca="true" t="shared" si="3" ref="BJ18:BJ26">SUM(H18,N18,T18,Z18,AF18,AL18,AR18,AX18,BD18)</f>
        <v>48.25269</v>
      </c>
      <c r="BK18" s="191">
        <f t="shared" si="2"/>
        <v>503.0078500000001</v>
      </c>
    </row>
    <row r="19" spans="1:63" s="238" customFormat="1" ht="18">
      <c r="A19" s="232">
        <v>6</v>
      </c>
      <c r="B19" s="233" t="s">
        <v>28</v>
      </c>
      <c r="C19" s="231">
        <v>32</v>
      </c>
      <c r="D19" s="234">
        <v>67432.3</v>
      </c>
      <c r="E19" s="231">
        <v>26.600117199999996</v>
      </c>
      <c r="F19" s="231">
        <v>29</v>
      </c>
      <c r="G19" s="231">
        <v>33354.06</v>
      </c>
      <c r="H19" s="231">
        <v>19.753275</v>
      </c>
      <c r="I19" s="231">
        <v>27</v>
      </c>
      <c r="J19" s="231">
        <v>6.7059999999999995</v>
      </c>
      <c r="K19" s="231">
        <v>18.297975</v>
      </c>
      <c r="L19" s="231">
        <v>15</v>
      </c>
      <c r="M19" s="231">
        <v>13.951</v>
      </c>
      <c r="N19" s="231">
        <v>12.47082</v>
      </c>
      <c r="O19" s="231">
        <v>15</v>
      </c>
      <c r="P19" s="231">
        <v>16.214</v>
      </c>
      <c r="Q19" s="231">
        <v>17.18525</v>
      </c>
      <c r="R19" s="231">
        <v>16</v>
      </c>
      <c r="S19" s="231">
        <v>5.1</v>
      </c>
      <c r="T19" s="231">
        <v>26.98109</v>
      </c>
      <c r="U19" s="231">
        <v>0</v>
      </c>
      <c r="V19" s="231">
        <v>0</v>
      </c>
      <c r="W19" s="231">
        <v>0</v>
      </c>
      <c r="X19" s="231">
        <v>0</v>
      </c>
      <c r="Y19" s="231">
        <v>0</v>
      </c>
      <c r="Z19" s="231">
        <v>0</v>
      </c>
      <c r="AA19" s="231">
        <v>1</v>
      </c>
      <c r="AB19" s="231">
        <v>0.095</v>
      </c>
      <c r="AC19" s="231">
        <v>0.98512</v>
      </c>
      <c r="AD19" s="231">
        <v>1</v>
      </c>
      <c r="AE19" s="231">
        <v>0</v>
      </c>
      <c r="AF19" s="231">
        <v>0</v>
      </c>
      <c r="AG19" s="231">
        <v>55</v>
      </c>
      <c r="AH19" s="231">
        <v>103.82400000000001</v>
      </c>
      <c r="AI19" s="231">
        <v>60.2727218</v>
      </c>
      <c r="AJ19" s="231">
        <v>10</v>
      </c>
      <c r="AK19" s="231">
        <v>10.295</v>
      </c>
      <c r="AL19" s="231">
        <v>9.257115</v>
      </c>
      <c r="AM19" s="231">
        <v>12</v>
      </c>
      <c r="AN19" s="231">
        <v>14.04</v>
      </c>
      <c r="AO19" s="231">
        <v>37.606929199999996</v>
      </c>
      <c r="AP19" s="231">
        <v>15</v>
      </c>
      <c r="AQ19" s="231">
        <v>6</v>
      </c>
      <c r="AR19" s="231">
        <v>93.842795</v>
      </c>
      <c r="AS19" s="231">
        <v>112</v>
      </c>
      <c r="AT19" s="231">
        <v>16617.514</v>
      </c>
      <c r="AU19" s="231">
        <v>122.8750488</v>
      </c>
      <c r="AV19" s="231">
        <v>114</v>
      </c>
      <c r="AW19" s="231">
        <v>87.835</v>
      </c>
      <c r="AX19" s="231">
        <v>156.351995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188">
        <f t="shared" si="0"/>
        <v>254</v>
      </c>
      <c r="BF19" s="236"/>
      <c r="BG19" s="237">
        <f t="shared" si="1"/>
        <v>283.823162</v>
      </c>
      <c r="BH19" s="189">
        <f t="shared" si="1"/>
        <v>200</v>
      </c>
      <c r="BI19" s="236"/>
      <c r="BJ19" s="237">
        <f t="shared" si="3"/>
        <v>318.65709</v>
      </c>
      <c r="BK19" s="191">
        <f t="shared" si="2"/>
        <v>602.4802520000001</v>
      </c>
    </row>
    <row r="20" spans="1:63" s="192" customFormat="1" ht="18">
      <c r="A20" s="185">
        <v>7</v>
      </c>
      <c r="B20" s="186" t="s">
        <v>29</v>
      </c>
      <c r="C20" s="187">
        <v>10</v>
      </c>
      <c r="D20" s="188">
        <v>12855.13</v>
      </c>
      <c r="E20" s="187">
        <v>11.33785</v>
      </c>
      <c r="F20" s="187">
        <v>3</v>
      </c>
      <c r="G20" s="187">
        <v>23251</v>
      </c>
      <c r="H20" s="187">
        <v>6.01393</v>
      </c>
      <c r="I20" s="187">
        <v>7</v>
      </c>
      <c r="J20" s="187">
        <v>2.5</v>
      </c>
      <c r="K20" s="187">
        <v>6.50375</v>
      </c>
      <c r="L20" s="187">
        <v>7</v>
      </c>
      <c r="M20" s="187">
        <v>1.58</v>
      </c>
      <c r="N20" s="187">
        <v>4.58439</v>
      </c>
      <c r="O20" s="187">
        <v>3</v>
      </c>
      <c r="P20" s="187">
        <v>2.8</v>
      </c>
      <c r="Q20" s="187">
        <v>3.537945</v>
      </c>
      <c r="R20" s="187">
        <v>2</v>
      </c>
      <c r="S20" s="187">
        <v>1.15</v>
      </c>
      <c r="T20" s="187">
        <v>1.14453</v>
      </c>
      <c r="U20" s="187">
        <v>2</v>
      </c>
      <c r="V20" s="187">
        <v>8</v>
      </c>
      <c r="W20" s="187">
        <v>1.9305</v>
      </c>
      <c r="X20" s="187">
        <v>2</v>
      </c>
      <c r="Y20" s="187">
        <v>0</v>
      </c>
      <c r="Z20" s="187">
        <v>0.37305</v>
      </c>
      <c r="AA20" s="187">
        <v>12</v>
      </c>
      <c r="AB20" s="187">
        <v>21453</v>
      </c>
      <c r="AC20" s="187">
        <v>15.59105</v>
      </c>
      <c r="AD20" s="187">
        <v>10</v>
      </c>
      <c r="AE20" s="187">
        <v>38913</v>
      </c>
      <c r="AF20" s="187">
        <v>7.87603</v>
      </c>
      <c r="AG20" s="187">
        <v>9</v>
      </c>
      <c r="AH20" s="187">
        <v>15.19</v>
      </c>
      <c r="AI20" s="187">
        <v>8.93573</v>
      </c>
      <c r="AJ20" s="187">
        <v>7</v>
      </c>
      <c r="AK20" s="187">
        <v>2.25</v>
      </c>
      <c r="AL20" s="187">
        <v>1.2075</v>
      </c>
      <c r="AM20" s="187">
        <v>83</v>
      </c>
      <c r="AN20" s="187">
        <v>97.77</v>
      </c>
      <c r="AO20" s="187">
        <v>182.489985</v>
      </c>
      <c r="AP20" s="187">
        <v>73</v>
      </c>
      <c r="AQ20" s="187">
        <v>17.62</v>
      </c>
      <c r="AR20" s="187">
        <v>73.9185725</v>
      </c>
      <c r="AS20" s="187">
        <v>128</v>
      </c>
      <c r="AT20" s="187">
        <v>159</v>
      </c>
      <c r="AU20" s="187">
        <v>140.801765</v>
      </c>
      <c r="AV20" s="187">
        <v>91</v>
      </c>
      <c r="AW20" s="187">
        <v>51.14</v>
      </c>
      <c r="AX20" s="187">
        <v>125.24364</v>
      </c>
      <c r="AY20" s="187">
        <v>0</v>
      </c>
      <c r="AZ20" s="187">
        <v>0</v>
      </c>
      <c r="BA20" s="187">
        <v>0</v>
      </c>
      <c r="BB20" s="187">
        <v>0</v>
      </c>
      <c r="BC20" s="187">
        <v>0</v>
      </c>
      <c r="BD20" s="187">
        <v>0</v>
      </c>
      <c r="BE20" s="188">
        <f t="shared" si="0"/>
        <v>254</v>
      </c>
      <c r="BF20" s="189"/>
      <c r="BG20" s="190">
        <f t="shared" si="1"/>
        <v>371.12857499999996</v>
      </c>
      <c r="BH20" s="189">
        <f t="shared" si="1"/>
        <v>195</v>
      </c>
      <c r="BI20" s="189"/>
      <c r="BJ20" s="190">
        <f t="shared" si="3"/>
        <v>220.3616425</v>
      </c>
      <c r="BK20" s="191">
        <f t="shared" si="2"/>
        <v>591.4902175</v>
      </c>
    </row>
    <row r="21" spans="1:63" s="192" customFormat="1" ht="18">
      <c r="A21" s="185">
        <v>8</v>
      </c>
      <c r="B21" s="186" t="s">
        <v>30</v>
      </c>
      <c r="C21" s="187">
        <v>19</v>
      </c>
      <c r="D21" s="188">
        <v>10249.916000000001</v>
      </c>
      <c r="E21" s="187">
        <v>14.60117</v>
      </c>
      <c r="F21" s="187">
        <v>50</v>
      </c>
      <c r="G21" s="187">
        <v>69517.39300000001</v>
      </c>
      <c r="H21" s="187">
        <v>38.0163</v>
      </c>
      <c r="I21" s="187">
        <v>25</v>
      </c>
      <c r="J21" s="187">
        <v>19.31</v>
      </c>
      <c r="K21" s="187">
        <v>10.7697</v>
      </c>
      <c r="L21" s="187">
        <v>23</v>
      </c>
      <c r="M21" s="187">
        <v>20.05</v>
      </c>
      <c r="N21" s="187">
        <v>14.8334</v>
      </c>
      <c r="O21" s="187">
        <v>166</v>
      </c>
      <c r="P21" s="187">
        <v>109.843</v>
      </c>
      <c r="Q21" s="187">
        <v>81.029025</v>
      </c>
      <c r="R21" s="187">
        <v>50</v>
      </c>
      <c r="S21" s="187">
        <v>59.16</v>
      </c>
      <c r="T21" s="187">
        <v>21.776725</v>
      </c>
      <c r="U21" s="187">
        <v>1</v>
      </c>
      <c r="V21" s="187">
        <v>160</v>
      </c>
      <c r="W21" s="187">
        <v>7.64702</v>
      </c>
      <c r="X21" s="187">
        <v>0</v>
      </c>
      <c r="Y21" s="187">
        <v>0</v>
      </c>
      <c r="Z21" s="187">
        <v>0</v>
      </c>
      <c r="AA21" s="187">
        <v>8</v>
      </c>
      <c r="AB21" s="187">
        <v>4625</v>
      </c>
      <c r="AC21" s="187">
        <v>3.7679</v>
      </c>
      <c r="AD21" s="187">
        <v>8</v>
      </c>
      <c r="AE21" s="187">
        <v>2300</v>
      </c>
      <c r="AF21" s="187">
        <v>10.53972</v>
      </c>
      <c r="AG21" s="187">
        <v>4</v>
      </c>
      <c r="AH21" s="187">
        <v>3.9</v>
      </c>
      <c r="AI21" s="187">
        <v>1.71808</v>
      </c>
      <c r="AJ21" s="187">
        <v>7</v>
      </c>
      <c r="AK21" s="187">
        <v>2.795</v>
      </c>
      <c r="AL21" s="187">
        <v>4.06017</v>
      </c>
      <c r="AM21" s="187">
        <v>16</v>
      </c>
      <c r="AN21" s="187">
        <v>14.675</v>
      </c>
      <c r="AO21" s="187">
        <v>26.96787</v>
      </c>
      <c r="AP21" s="187">
        <v>54</v>
      </c>
      <c r="AQ21" s="187">
        <v>1045.35</v>
      </c>
      <c r="AR21" s="187">
        <v>28.269695</v>
      </c>
      <c r="AS21" s="187">
        <v>88</v>
      </c>
      <c r="AT21" s="187">
        <v>95.248</v>
      </c>
      <c r="AU21" s="187">
        <v>101.598945</v>
      </c>
      <c r="AV21" s="187">
        <v>46</v>
      </c>
      <c r="AW21" s="187">
        <v>44.623999999999995</v>
      </c>
      <c r="AX21" s="187">
        <v>39.08556</v>
      </c>
      <c r="AY21" s="187">
        <v>0</v>
      </c>
      <c r="AZ21" s="187">
        <v>0</v>
      </c>
      <c r="BA21" s="187">
        <v>0</v>
      </c>
      <c r="BB21" s="187">
        <v>0</v>
      </c>
      <c r="BC21" s="187">
        <v>0</v>
      </c>
      <c r="BD21" s="187">
        <v>0</v>
      </c>
      <c r="BE21" s="188">
        <f t="shared" si="0"/>
        <v>327</v>
      </c>
      <c r="BF21" s="189"/>
      <c r="BG21" s="190">
        <f t="shared" si="1"/>
        <v>248.09971000000002</v>
      </c>
      <c r="BH21" s="189">
        <f t="shared" si="1"/>
        <v>238</v>
      </c>
      <c r="BI21" s="189"/>
      <c r="BJ21" s="190">
        <f t="shared" si="3"/>
        <v>156.58157</v>
      </c>
      <c r="BK21" s="191">
        <f t="shared" si="2"/>
        <v>404.68128</v>
      </c>
    </row>
    <row r="22" spans="1:63" s="192" customFormat="1" ht="18">
      <c r="A22" s="185">
        <v>9</v>
      </c>
      <c r="B22" s="186" t="s">
        <v>31</v>
      </c>
      <c r="C22" s="187">
        <v>23</v>
      </c>
      <c r="D22" s="188">
        <v>25064.555555555555</v>
      </c>
      <c r="E22" s="187">
        <v>11.27905</v>
      </c>
      <c r="F22" s="187">
        <v>6</v>
      </c>
      <c r="G22" s="187">
        <v>7578.111111111111</v>
      </c>
      <c r="H22" s="187">
        <v>3.41015</v>
      </c>
      <c r="I22" s="187">
        <v>4</v>
      </c>
      <c r="J22" s="187">
        <v>10.045020769214213</v>
      </c>
      <c r="K22" s="187">
        <v>2.41376</v>
      </c>
      <c r="L22" s="187">
        <v>7</v>
      </c>
      <c r="M22" s="187">
        <v>35.52592902111538</v>
      </c>
      <c r="N22" s="187">
        <v>8.36399</v>
      </c>
      <c r="O22" s="187">
        <v>66</v>
      </c>
      <c r="P22" s="187">
        <v>92.45023237800154</v>
      </c>
      <c r="Q22" s="187">
        <v>59.676625</v>
      </c>
      <c r="R22" s="187">
        <v>31</v>
      </c>
      <c r="S22" s="187">
        <v>53.158506629642076</v>
      </c>
      <c r="T22" s="187">
        <v>31.69028</v>
      </c>
      <c r="U22" s="187">
        <v>0</v>
      </c>
      <c r="V22" s="187">
        <v>0</v>
      </c>
      <c r="W22" s="187">
        <v>0</v>
      </c>
      <c r="X22" s="187">
        <v>0</v>
      </c>
      <c r="Y22" s="187">
        <v>0</v>
      </c>
      <c r="Z22" s="187">
        <v>0</v>
      </c>
      <c r="AA22" s="187">
        <v>3</v>
      </c>
      <c r="AB22" s="187">
        <v>11916.057142857142</v>
      </c>
      <c r="AC22" s="187">
        <v>4.17062</v>
      </c>
      <c r="AD22" s="187">
        <v>15</v>
      </c>
      <c r="AE22" s="187">
        <v>8225</v>
      </c>
      <c r="AF22" s="187">
        <v>2.87875</v>
      </c>
      <c r="AG22" s="187">
        <v>15</v>
      </c>
      <c r="AH22" s="187">
        <v>45.792135035435265</v>
      </c>
      <c r="AI22" s="187">
        <v>11.11666</v>
      </c>
      <c r="AJ22" s="187">
        <v>12</v>
      </c>
      <c r="AK22" s="187">
        <v>25.14171716094919</v>
      </c>
      <c r="AL22" s="187">
        <v>6.01854</v>
      </c>
      <c r="AM22" s="187">
        <v>10</v>
      </c>
      <c r="AN22" s="187">
        <v>14.273377108997853</v>
      </c>
      <c r="AO22" s="187">
        <v>8.625235</v>
      </c>
      <c r="AP22" s="187">
        <v>18</v>
      </c>
      <c r="AQ22" s="187">
        <v>96.37511908307442</v>
      </c>
      <c r="AR22" s="187">
        <v>87.75852</v>
      </c>
      <c r="AS22" s="187">
        <v>40</v>
      </c>
      <c r="AT22" s="187">
        <v>46.31054079170228</v>
      </c>
      <c r="AU22" s="187">
        <v>28.864005</v>
      </c>
      <c r="AV22" s="187">
        <v>52</v>
      </c>
      <c r="AW22" s="187">
        <v>48.653095014297314</v>
      </c>
      <c r="AX22" s="187">
        <v>34.398395</v>
      </c>
      <c r="AY22" s="187">
        <v>0</v>
      </c>
      <c r="AZ22" s="187">
        <v>0</v>
      </c>
      <c r="BA22" s="187">
        <v>0</v>
      </c>
      <c r="BB22" s="187">
        <v>0</v>
      </c>
      <c r="BC22" s="187">
        <v>0</v>
      </c>
      <c r="BD22" s="187">
        <v>0</v>
      </c>
      <c r="BE22" s="189">
        <f t="shared" si="0"/>
        <v>161</v>
      </c>
      <c r="BF22" s="189"/>
      <c r="BG22" s="190">
        <f t="shared" si="1"/>
        <v>126.14595499999999</v>
      </c>
      <c r="BH22" s="189">
        <f t="shared" si="1"/>
        <v>141</v>
      </c>
      <c r="BI22" s="189"/>
      <c r="BJ22" s="190">
        <f t="shared" si="3"/>
        <v>174.518625</v>
      </c>
      <c r="BK22" s="191">
        <f t="shared" si="2"/>
        <v>300.66458</v>
      </c>
    </row>
    <row r="23" spans="1:63" s="192" customFormat="1" ht="18">
      <c r="A23" s="185">
        <v>10</v>
      </c>
      <c r="B23" s="186" t="s">
        <v>32</v>
      </c>
      <c r="C23" s="187">
        <v>21</v>
      </c>
      <c r="D23" s="188">
        <v>3561</v>
      </c>
      <c r="E23" s="187">
        <v>14.153249999999998</v>
      </c>
      <c r="F23" s="187">
        <v>56</v>
      </c>
      <c r="G23" s="187">
        <v>102277.5</v>
      </c>
      <c r="H23" s="187">
        <v>28.102040000000002</v>
      </c>
      <c r="I23" s="187">
        <v>130</v>
      </c>
      <c r="J23" s="187">
        <v>66.175</v>
      </c>
      <c r="K23" s="187">
        <v>49.44544</v>
      </c>
      <c r="L23" s="187">
        <v>53</v>
      </c>
      <c r="M23" s="187">
        <v>57.5</v>
      </c>
      <c r="N23" s="187">
        <v>27.5711</v>
      </c>
      <c r="O23" s="187">
        <v>1</v>
      </c>
      <c r="P23" s="187">
        <v>0.2</v>
      </c>
      <c r="Q23" s="187">
        <v>0</v>
      </c>
      <c r="R23" s="187">
        <v>6</v>
      </c>
      <c r="S23" s="187">
        <v>5.3</v>
      </c>
      <c r="T23" s="187">
        <v>5.324479999999999</v>
      </c>
      <c r="U23" s="187">
        <v>3</v>
      </c>
      <c r="V23" s="187">
        <v>10</v>
      </c>
      <c r="W23" s="187">
        <v>2.25226</v>
      </c>
      <c r="X23" s="187">
        <v>10</v>
      </c>
      <c r="Y23" s="187">
        <v>6</v>
      </c>
      <c r="Z23" s="187">
        <v>2.48511</v>
      </c>
      <c r="AA23" s="187">
        <v>8</v>
      </c>
      <c r="AB23" s="187">
        <v>20570</v>
      </c>
      <c r="AC23" s="187">
        <v>2.23773</v>
      </c>
      <c r="AD23" s="187">
        <v>1</v>
      </c>
      <c r="AE23" s="187">
        <v>60</v>
      </c>
      <c r="AF23" s="187">
        <v>0.11363</v>
      </c>
      <c r="AG23" s="187">
        <v>10</v>
      </c>
      <c r="AH23" s="187">
        <v>4063.5</v>
      </c>
      <c r="AI23" s="187">
        <v>5.66193</v>
      </c>
      <c r="AJ23" s="187">
        <v>4</v>
      </c>
      <c r="AK23" s="187">
        <v>4.75</v>
      </c>
      <c r="AL23" s="187">
        <v>1.61947</v>
      </c>
      <c r="AM23" s="187">
        <v>16</v>
      </c>
      <c r="AN23" s="187">
        <v>18.95</v>
      </c>
      <c r="AO23" s="187">
        <v>17.713770000000004</v>
      </c>
      <c r="AP23" s="187">
        <v>12</v>
      </c>
      <c r="AQ23" s="187">
        <v>13.6</v>
      </c>
      <c r="AR23" s="187">
        <v>5.71422</v>
      </c>
      <c r="AS23" s="187">
        <v>176</v>
      </c>
      <c r="AT23" s="187">
        <v>166.12</v>
      </c>
      <c r="AU23" s="187">
        <v>152.65401</v>
      </c>
      <c r="AV23" s="187">
        <v>127</v>
      </c>
      <c r="AW23" s="187">
        <v>130.52</v>
      </c>
      <c r="AX23" s="187">
        <v>137.08154</v>
      </c>
      <c r="AY23" s="187">
        <v>0</v>
      </c>
      <c r="AZ23" s="187">
        <v>0</v>
      </c>
      <c r="BA23" s="187">
        <v>0</v>
      </c>
      <c r="BB23" s="187">
        <v>0</v>
      </c>
      <c r="BC23" s="187">
        <v>0</v>
      </c>
      <c r="BD23" s="187">
        <v>0</v>
      </c>
      <c r="BE23" s="188">
        <f t="shared" si="0"/>
        <v>365</v>
      </c>
      <c r="BF23" s="189"/>
      <c r="BG23" s="190">
        <f t="shared" si="1"/>
        <v>244.11839</v>
      </c>
      <c r="BH23" s="189">
        <f t="shared" si="1"/>
        <v>269</v>
      </c>
      <c r="BI23" s="189"/>
      <c r="BJ23" s="190">
        <f t="shared" si="3"/>
        <v>208.01159</v>
      </c>
      <c r="BK23" s="191">
        <f t="shared" si="2"/>
        <v>452.12998000000005</v>
      </c>
    </row>
    <row r="24" spans="1:63" s="192" customFormat="1" ht="18">
      <c r="A24" s="185">
        <v>11</v>
      </c>
      <c r="B24" s="186" t="s">
        <v>33</v>
      </c>
      <c r="C24" s="187">
        <v>16</v>
      </c>
      <c r="D24" s="188">
        <v>47287.24</v>
      </c>
      <c r="E24" s="187">
        <v>19.78236</v>
      </c>
      <c r="F24" s="187">
        <v>6</v>
      </c>
      <c r="G24" s="187">
        <v>21192</v>
      </c>
      <c r="H24" s="187">
        <v>8.432</v>
      </c>
      <c r="I24" s="187">
        <v>46</v>
      </c>
      <c r="J24" s="187">
        <v>204.57</v>
      </c>
      <c r="K24" s="187">
        <v>45.47017</v>
      </c>
      <c r="L24" s="187">
        <v>0</v>
      </c>
      <c r="M24" s="187">
        <v>0</v>
      </c>
      <c r="N24" s="187">
        <v>0</v>
      </c>
      <c r="O24" s="187">
        <v>85</v>
      </c>
      <c r="P24" s="187">
        <v>173.04</v>
      </c>
      <c r="Q24" s="187">
        <v>90.48525</v>
      </c>
      <c r="R24" s="187">
        <v>11</v>
      </c>
      <c r="S24" s="187">
        <v>3.1</v>
      </c>
      <c r="T24" s="187">
        <v>4.242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14</v>
      </c>
      <c r="AB24" s="187">
        <v>221.16</v>
      </c>
      <c r="AC24" s="187">
        <v>7.70325</v>
      </c>
      <c r="AD24" s="187">
        <v>0</v>
      </c>
      <c r="AE24" s="187">
        <v>0</v>
      </c>
      <c r="AF24" s="187">
        <v>0</v>
      </c>
      <c r="AG24" s="187">
        <v>7</v>
      </c>
      <c r="AH24" s="187">
        <v>16500</v>
      </c>
      <c r="AI24" s="187">
        <v>9.07482</v>
      </c>
      <c r="AJ24" s="187">
        <v>1</v>
      </c>
      <c r="AK24" s="187">
        <v>0</v>
      </c>
      <c r="AL24" s="187">
        <v>0</v>
      </c>
      <c r="AM24" s="187">
        <v>38</v>
      </c>
      <c r="AN24" s="187">
        <v>29.689</v>
      </c>
      <c r="AO24" s="187">
        <v>64.51741</v>
      </c>
      <c r="AP24" s="187">
        <v>6</v>
      </c>
      <c r="AQ24" s="187">
        <v>1.75</v>
      </c>
      <c r="AR24" s="187">
        <v>11.69629</v>
      </c>
      <c r="AS24" s="187">
        <v>86</v>
      </c>
      <c r="AT24" s="187">
        <v>96.4</v>
      </c>
      <c r="AU24" s="187">
        <v>131.83852</v>
      </c>
      <c r="AV24" s="187">
        <v>1</v>
      </c>
      <c r="AW24" s="187">
        <v>1.1</v>
      </c>
      <c r="AX24" s="187">
        <v>3.21547</v>
      </c>
      <c r="AY24" s="187">
        <v>0</v>
      </c>
      <c r="AZ24" s="187">
        <v>0</v>
      </c>
      <c r="BA24" s="187">
        <v>0</v>
      </c>
      <c r="BB24" s="187">
        <v>0</v>
      </c>
      <c r="BC24" s="187">
        <v>0</v>
      </c>
      <c r="BD24" s="187">
        <v>0</v>
      </c>
      <c r="BE24" s="188">
        <f t="shared" si="0"/>
        <v>292</v>
      </c>
      <c r="BF24" s="189"/>
      <c r="BG24" s="190">
        <f t="shared" si="1"/>
        <v>368.87177999999994</v>
      </c>
      <c r="BH24" s="189">
        <f t="shared" si="1"/>
        <v>25</v>
      </c>
      <c r="BI24" s="189"/>
      <c r="BJ24" s="190">
        <f t="shared" si="3"/>
        <v>27.585759999999997</v>
      </c>
      <c r="BK24" s="191">
        <f t="shared" si="2"/>
        <v>396.45753999999994</v>
      </c>
    </row>
    <row r="25" spans="1:63" s="192" customFormat="1" ht="18">
      <c r="A25" s="185">
        <v>12</v>
      </c>
      <c r="B25" s="186" t="s">
        <v>34</v>
      </c>
      <c r="C25" s="187">
        <v>8</v>
      </c>
      <c r="D25" s="188">
        <v>12880.41</v>
      </c>
      <c r="E25" s="187">
        <v>8.21486</v>
      </c>
      <c r="F25" s="187">
        <v>12</v>
      </c>
      <c r="G25" s="187">
        <v>28512.5</v>
      </c>
      <c r="H25" s="187">
        <v>1.46362</v>
      </c>
      <c r="I25" s="223">
        <v>47</v>
      </c>
      <c r="J25" s="224">
        <v>107.18</v>
      </c>
      <c r="K25" s="223">
        <v>16.17815</v>
      </c>
      <c r="L25" s="223">
        <v>18</v>
      </c>
      <c r="M25" s="223">
        <v>57.7</v>
      </c>
      <c r="N25" s="223">
        <v>14.1896825</v>
      </c>
      <c r="O25" s="187">
        <v>19</v>
      </c>
      <c r="P25" s="187">
        <v>175</v>
      </c>
      <c r="Q25" s="187">
        <v>32.004635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2</v>
      </c>
      <c r="AE25" s="187">
        <v>1616</v>
      </c>
      <c r="AF25" s="187">
        <v>0.52804</v>
      </c>
      <c r="AG25" s="187">
        <v>3</v>
      </c>
      <c r="AH25" s="187">
        <v>2.636</v>
      </c>
      <c r="AI25" s="187">
        <v>3.57143</v>
      </c>
      <c r="AJ25" s="187">
        <v>11</v>
      </c>
      <c r="AK25" s="187">
        <v>6.95</v>
      </c>
      <c r="AL25" s="187">
        <v>2.63904</v>
      </c>
      <c r="AM25" s="187">
        <v>3</v>
      </c>
      <c r="AN25" s="187">
        <v>5</v>
      </c>
      <c r="AO25" s="187">
        <v>2.65559</v>
      </c>
      <c r="AP25" s="187">
        <v>6</v>
      </c>
      <c r="AQ25" s="187">
        <v>4.4</v>
      </c>
      <c r="AR25" s="187">
        <v>0.85516</v>
      </c>
      <c r="AS25" s="187">
        <v>60</v>
      </c>
      <c r="AT25" s="187">
        <v>69.25</v>
      </c>
      <c r="AU25" s="187">
        <v>66.50182</v>
      </c>
      <c r="AV25" s="187">
        <v>65</v>
      </c>
      <c r="AW25" s="187">
        <v>69.95</v>
      </c>
      <c r="AX25" s="187">
        <v>59.1010425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</v>
      </c>
      <c r="BE25" s="188">
        <f>SUM(C25,I25,O25,U25,AA25,AG25,AM25,AS25,AY25)</f>
        <v>140</v>
      </c>
      <c r="BF25" s="189"/>
      <c r="BG25" s="190">
        <f t="shared" si="1"/>
        <v>129.126485</v>
      </c>
      <c r="BH25" s="189">
        <f t="shared" si="1"/>
        <v>114</v>
      </c>
      <c r="BI25" s="189"/>
      <c r="BJ25" s="190">
        <f t="shared" si="3"/>
        <v>78.776585</v>
      </c>
      <c r="BK25" s="191">
        <f t="shared" si="2"/>
        <v>207.90307</v>
      </c>
    </row>
    <row r="26" spans="1:63" s="192" customFormat="1" ht="18">
      <c r="A26" s="185">
        <v>13</v>
      </c>
      <c r="B26" s="186" t="s">
        <v>35</v>
      </c>
      <c r="C26" s="187">
        <v>30</v>
      </c>
      <c r="D26" s="188">
        <v>18590</v>
      </c>
      <c r="E26" s="187">
        <v>11.20977</v>
      </c>
      <c r="F26" s="187">
        <v>19</v>
      </c>
      <c r="G26" s="187">
        <v>58697</v>
      </c>
      <c r="H26" s="187">
        <v>5.20631</v>
      </c>
      <c r="I26" s="187">
        <v>33</v>
      </c>
      <c r="J26" s="187">
        <v>51.21</v>
      </c>
      <c r="K26" s="187">
        <v>14.76565</v>
      </c>
      <c r="L26" s="187">
        <v>15</v>
      </c>
      <c r="M26" s="187">
        <v>24.5</v>
      </c>
      <c r="N26" s="187">
        <v>8.2878</v>
      </c>
      <c r="O26" s="187">
        <v>4</v>
      </c>
      <c r="P26" s="187">
        <v>1.7</v>
      </c>
      <c r="Q26" s="187">
        <v>2.53962</v>
      </c>
      <c r="R26" s="187">
        <v>8</v>
      </c>
      <c r="S26" s="187">
        <v>8.2</v>
      </c>
      <c r="T26" s="187">
        <v>1.91596</v>
      </c>
      <c r="U26" s="187">
        <v>5</v>
      </c>
      <c r="V26" s="187">
        <v>9.17</v>
      </c>
      <c r="W26" s="187">
        <v>3.9683</v>
      </c>
      <c r="X26" s="187">
        <v>4</v>
      </c>
      <c r="Y26" s="187">
        <v>2665.95</v>
      </c>
      <c r="Z26" s="187">
        <v>3.34613</v>
      </c>
      <c r="AA26" s="187">
        <v>5</v>
      </c>
      <c r="AB26" s="187">
        <v>16</v>
      </c>
      <c r="AC26" s="187">
        <v>2.76586</v>
      </c>
      <c r="AD26" s="187">
        <v>15</v>
      </c>
      <c r="AE26" s="187">
        <v>1150</v>
      </c>
      <c r="AF26" s="187">
        <v>9.40744</v>
      </c>
      <c r="AG26" s="187">
        <v>17</v>
      </c>
      <c r="AH26" s="187">
        <v>47.68</v>
      </c>
      <c r="AI26" s="187">
        <v>29.24921</v>
      </c>
      <c r="AJ26" s="187">
        <v>35</v>
      </c>
      <c r="AK26" s="187">
        <v>102.79</v>
      </c>
      <c r="AL26" s="187">
        <v>50.98626</v>
      </c>
      <c r="AM26" s="187">
        <v>3</v>
      </c>
      <c r="AN26" s="187">
        <v>2.75</v>
      </c>
      <c r="AO26" s="187">
        <v>0.92347</v>
      </c>
      <c r="AP26" s="187">
        <v>13</v>
      </c>
      <c r="AQ26" s="187">
        <v>19.9</v>
      </c>
      <c r="AR26" s="187">
        <v>6.19062</v>
      </c>
      <c r="AS26" s="187">
        <v>44</v>
      </c>
      <c r="AT26" s="187">
        <v>49.535</v>
      </c>
      <c r="AU26" s="187">
        <v>57.55263</v>
      </c>
      <c r="AV26" s="187">
        <v>74</v>
      </c>
      <c r="AW26" s="187">
        <v>57.65</v>
      </c>
      <c r="AX26" s="187">
        <v>32.13576</v>
      </c>
      <c r="AY26" s="187">
        <v>0</v>
      </c>
      <c r="AZ26" s="187">
        <v>0</v>
      </c>
      <c r="BA26" s="187">
        <v>0</v>
      </c>
      <c r="BB26" s="187">
        <v>0</v>
      </c>
      <c r="BC26" s="187">
        <v>0</v>
      </c>
      <c r="BD26" s="187">
        <v>0</v>
      </c>
      <c r="BE26" s="188">
        <f t="shared" si="0"/>
        <v>141</v>
      </c>
      <c r="BF26" s="189"/>
      <c r="BG26" s="190">
        <f t="shared" si="1"/>
        <v>122.97451000000001</v>
      </c>
      <c r="BH26" s="189">
        <f t="shared" si="1"/>
        <v>183</v>
      </c>
      <c r="BI26" s="189"/>
      <c r="BJ26" s="190">
        <f t="shared" si="3"/>
        <v>117.47628</v>
      </c>
      <c r="BK26" s="191">
        <f t="shared" si="2"/>
        <v>240.45079</v>
      </c>
    </row>
    <row r="27" spans="1:63" s="69" customFormat="1" ht="16.5">
      <c r="A27" s="63"/>
      <c r="B27" s="64" t="s">
        <v>5</v>
      </c>
      <c r="C27" s="65">
        <f>SUM(C14:C26)</f>
        <v>297</v>
      </c>
      <c r="D27" s="65">
        <f aca="true" t="shared" si="4" ref="D27:BJ27">SUM(D14:D26)</f>
        <v>467744.809988604</v>
      </c>
      <c r="E27" s="65">
        <f t="shared" si="4"/>
        <v>215.5601972</v>
      </c>
      <c r="F27" s="65">
        <f t="shared" si="4"/>
        <v>253</v>
      </c>
      <c r="G27" s="65">
        <f t="shared" si="4"/>
        <v>475883.3659059829</v>
      </c>
      <c r="H27" s="65">
        <f>SUM(H14:H26)</f>
        <v>143.768935</v>
      </c>
      <c r="I27" s="65">
        <f t="shared" si="4"/>
        <v>460</v>
      </c>
      <c r="J27" s="65">
        <f t="shared" si="4"/>
        <v>158303.72387333223</v>
      </c>
      <c r="K27" s="65">
        <f t="shared" si="4"/>
        <v>211.45402999999996</v>
      </c>
      <c r="L27" s="65">
        <f t="shared" si="4"/>
        <v>218</v>
      </c>
      <c r="M27" s="65">
        <f t="shared" si="4"/>
        <v>284.82244330682965</v>
      </c>
      <c r="N27" s="65">
        <f t="shared" si="4"/>
        <v>111.62946250000002</v>
      </c>
      <c r="O27" s="65">
        <f t="shared" si="4"/>
        <v>460</v>
      </c>
      <c r="P27" s="65">
        <f t="shared" si="4"/>
        <v>778.3863614102596</v>
      </c>
      <c r="Q27" s="65">
        <f t="shared" si="4"/>
        <v>395.00333500000005</v>
      </c>
      <c r="R27" s="65">
        <f t="shared" si="4"/>
        <v>158</v>
      </c>
      <c r="S27" s="65">
        <f t="shared" si="4"/>
        <v>158.00031332939395</v>
      </c>
      <c r="T27" s="65">
        <f t="shared" si="4"/>
        <v>109.295825</v>
      </c>
      <c r="U27" s="65">
        <f t="shared" si="4"/>
        <v>17</v>
      </c>
      <c r="V27" s="65">
        <f t="shared" si="4"/>
        <v>190.42</v>
      </c>
      <c r="W27" s="65">
        <f t="shared" si="4"/>
        <v>20.17351</v>
      </c>
      <c r="X27" s="65">
        <f t="shared" si="4"/>
        <v>20</v>
      </c>
      <c r="Y27" s="65">
        <f t="shared" si="4"/>
        <v>2704.4688235294116</v>
      </c>
      <c r="Z27" s="65">
        <f t="shared" si="4"/>
        <v>9.25897</v>
      </c>
      <c r="AA27" s="65">
        <f t="shared" si="4"/>
        <v>73</v>
      </c>
      <c r="AB27" s="65">
        <f t="shared" si="4"/>
        <v>71848.00911255411</v>
      </c>
      <c r="AC27" s="65">
        <f t="shared" si="4"/>
        <v>54.27113999999999</v>
      </c>
      <c r="AD27" s="65">
        <f t="shared" si="4"/>
        <v>61</v>
      </c>
      <c r="AE27" s="65">
        <f t="shared" si="4"/>
        <v>66859.7215007215</v>
      </c>
      <c r="AF27" s="65">
        <f t="shared" si="4"/>
        <v>38.996190000000006</v>
      </c>
      <c r="AG27" s="65">
        <f t="shared" si="4"/>
        <v>164</v>
      </c>
      <c r="AH27" s="65">
        <f t="shared" si="4"/>
        <v>21002.160214640528</v>
      </c>
      <c r="AI27" s="65">
        <f t="shared" si="4"/>
        <v>219.2024818</v>
      </c>
      <c r="AJ27" s="65">
        <f t="shared" si="4"/>
        <v>140</v>
      </c>
      <c r="AK27" s="65">
        <f t="shared" si="4"/>
        <v>20547.81421091095</v>
      </c>
      <c r="AL27" s="65">
        <f t="shared" si="4"/>
        <v>103.32430500000001</v>
      </c>
      <c r="AM27" s="65">
        <f t="shared" si="4"/>
        <v>359</v>
      </c>
      <c r="AN27" s="65">
        <f t="shared" si="4"/>
        <v>306.0045531270246</v>
      </c>
      <c r="AO27" s="65">
        <f t="shared" si="4"/>
        <v>628.0435791999998</v>
      </c>
      <c r="AP27" s="65">
        <f t="shared" si="4"/>
        <v>264</v>
      </c>
      <c r="AQ27" s="65">
        <f t="shared" si="4"/>
        <v>1244.458690926978</v>
      </c>
      <c r="AR27" s="66">
        <f t="shared" si="4"/>
        <v>439.71165750000006</v>
      </c>
      <c r="AS27" s="65">
        <f t="shared" si="4"/>
        <v>1282</v>
      </c>
      <c r="AT27" s="65">
        <f t="shared" si="4"/>
        <v>18577.95668045837</v>
      </c>
      <c r="AU27" s="65">
        <f t="shared" si="4"/>
        <v>1630.3726887999997</v>
      </c>
      <c r="AV27" s="65">
        <f t="shared" si="4"/>
        <v>889</v>
      </c>
      <c r="AW27" s="65">
        <f t="shared" si="4"/>
        <v>824.3815891549223</v>
      </c>
      <c r="AX27" s="65">
        <f t="shared" si="4"/>
        <v>849.3159475</v>
      </c>
      <c r="AY27" s="65">
        <f t="shared" si="4"/>
        <v>0</v>
      </c>
      <c r="AZ27" s="65">
        <f t="shared" si="4"/>
        <v>0</v>
      </c>
      <c r="BA27" s="65">
        <f t="shared" si="4"/>
        <v>0</v>
      </c>
      <c r="BB27" s="65">
        <f t="shared" si="4"/>
        <v>0</v>
      </c>
      <c r="BC27" s="65">
        <f t="shared" si="4"/>
        <v>0</v>
      </c>
      <c r="BD27" s="65">
        <f t="shared" si="4"/>
        <v>0</v>
      </c>
      <c r="BE27" s="67">
        <f>SUM(BE14:BE26)</f>
        <v>3112</v>
      </c>
      <c r="BF27" s="65">
        <f t="shared" si="4"/>
        <v>0</v>
      </c>
      <c r="BG27" s="65">
        <f t="shared" si="4"/>
        <v>3374.080962</v>
      </c>
      <c r="BH27" s="67">
        <f>SUM(BH14:BH26)</f>
        <v>2003</v>
      </c>
      <c r="BI27" s="65">
        <f t="shared" si="4"/>
        <v>0</v>
      </c>
      <c r="BJ27" s="65">
        <f t="shared" si="4"/>
        <v>1760.9362375</v>
      </c>
      <c r="BK27" s="68">
        <f t="shared" si="2"/>
        <v>5135.0171995</v>
      </c>
    </row>
    <row r="28" spans="1:60" ht="15">
      <c r="A28" s="70"/>
      <c r="B28" s="71"/>
      <c r="BE28" s="72"/>
      <c r="BH28" s="72"/>
    </row>
    <row r="29" spans="2:50" s="73" customFormat="1" ht="18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</row>
    <row r="30" s="73" customFormat="1" ht="15">
      <c r="B30" s="74"/>
    </row>
    <row r="32" spans="57:60" ht="15">
      <c r="BE32" s="72">
        <v>1584</v>
      </c>
      <c r="BH32" s="72">
        <v>1224</v>
      </c>
    </row>
    <row r="33" spans="57:60" ht="15">
      <c r="BE33" s="72">
        <f>BE32-BE27</f>
        <v>-1528</v>
      </c>
      <c r="BH33" s="72">
        <f>BH32-BH27</f>
        <v>-779</v>
      </c>
    </row>
  </sheetData>
  <sheetProtection/>
  <mergeCells count="91">
    <mergeCell ref="BJ12:BJ13"/>
    <mergeCell ref="AX12:AX13"/>
    <mergeCell ref="AY12:AZ12"/>
    <mergeCell ref="BA12:BA13"/>
    <mergeCell ref="BB12:BC12"/>
    <mergeCell ref="BE12:BF12"/>
    <mergeCell ref="BH12:BI12"/>
    <mergeCell ref="BG12:BG13"/>
    <mergeCell ref="BD12:BD13"/>
    <mergeCell ref="AV12:AW12"/>
    <mergeCell ref="AJ12:AK12"/>
    <mergeCell ref="AI12:AI13"/>
    <mergeCell ref="AL12:AL13"/>
    <mergeCell ref="AP12:AQ12"/>
    <mergeCell ref="AR12:AR13"/>
    <mergeCell ref="AU12:AU13"/>
    <mergeCell ref="AS12:AT12"/>
    <mergeCell ref="AM12:AN12"/>
    <mergeCell ref="K12:K13"/>
    <mergeCell ref="L12:M12"/>
    <mergeCell ref="U12:V12"/>
    <mergeCell ref="W12:W13"/>
    <mergeCell ref="T12:T13"/>
    <mergeCell ref="X12:Y12"/>
    <mergeCell ref="Z12:Z13"/>
    <mergeCell ref="AA12:AB12"/>
    <mergeCell ref="AG12:AH12"/>
    <mergeCell ref="AJ11:AL11"/>
    <mergeCell ref="AA11:AC11"/>
    <mergeCell ref="AC12:AC13"/>
    <mergeCell ref="AG11:AI11"/>
    <mergeCell ref="AD12:AE12"/>
    <mergeCell ref="AF12:AF13"/>
    <mergeCell ref="AP11:AR11"/>
    <mergeCell ref="R12:S12"/>
    <mergeCell ref="O11:Q11"/>
    <mergeCell ref="N12:N13"/>
    <mergeCell ref="O12:P12"/>
    <mergeCell ref="Q12:Q13"/>
    <mergeCell ref="L11:N11"/>
    <mergeCell ref="R11:T11"/>
    <mergeCell ref="AO12:AO13"/>
    <mergeCell ref="AM11:AO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BE11:BG11"/>
    <mergeCell ref="AV11:AX11"/>
    <mergeCell ref="AY11:BA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5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Normal="85" zoomScaleSheetLayoutView="100" zoomScalePageLayoutView="0" workbookViewId="0" topLeftCell="A7">
      <selection activeCell="E29" sqref="E29"/>
    </sheetView>
  </sheetViews>
  <sheetFormatPr defaultColWidth="9.140625" defaultRowHeight="15"/>
  <cols>
    <col min="1" max="1" width="5.57421875" style="134" customWidth="1"/>
    <col min="2" max="2" width="24.140625" style="134" customWidth="1"/>
    <col min="3" max="3" width="9.7109375" style="134" customWidth="1"/>
    <col min="4" max="4" width="10.8515625" style="134" customWidth="1"/>
    <col min="5" max="5" width="9.7109375" style="134" customWidth="1"/>
    <col min="6" max="6" width="10.8515625" style="134" customWidth="1"/>
    <col min="7" max="7" width="9.7109375" style="134" customWidth="1"/>
    <col min="8" max="8" width="10.8515625" style="134" customWidth="1"/>
    <col min="9" max="9" width="9.7109375" style="134" customWidth="1"/>
    <col min="10" max="10" width="10.8515625" style="134" customWidth="1"/>
    <col min="11" max="12" width="9.7109375" style="134" customWidth="1"/>
    <col min="13" max="16384" width="9.140625" style="134" customWidth="1"/>
  </cols>
  <sheetData>
    <row r="1" spans="11:12" ht="15.75">
      <c r="K1" s="290" t="s">
        <v>84</v>
      </c>
      <c r="L1" s="290"/>
    </row>
    <row r="2" spans="1:12" ht="23.25">
      <c r="A2" s="291" t="s">
        <v>37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7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292" t="s">
        <v>38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6" spans="1:12" ht="18.75">
      <c r="A6" s="293" t="s">
        <v>127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8" spans="1:12" ht="93" customHeight="1">
      <c r="A8" s="294" t="s">
        <v>0</v>
      </c>
      <c r="B8" s="294" t="s">
        <v>41</v>
      </c>
      <c r="C8" s="289" t="s">
        <v>81</v>
      </c>
      <c r="D8" s="289"/>
      <c r="E8" s="289" t="s">
        <v>85</v>
      </c>
      <c r="F8" s="289"/>
      <c r="G8" s="289" t="s">
        <v>86</v>
      </c>
      <c r="H8" s="289"/>
      <c r="I8" s="289" t="s">
        <v>87</v>
      </c>
      <c r="J8" s="289"/>
      <c r="K8" s="289" t="s">
        <v>88</v>
      </c>
      <c r="L8" s="289"/>
    </row>
    <row r="9" spans="1:12" ht="15">
      <c r="A9" s="294"/>
      <c r="B9" s="294"/>
      <c r="C9" s="136" t="s">
        <v>82</v>
      </c>
      <c r="D9" s="136" t="s">
        <v>83</v>
      </c>
      <c r="E9" s="136" t="s">
        <v>82</v>
      </c>
      <c r="F9" s="136" t="s">
        <v>83</v>
      </c>
      <c r="G9" s="136" t="s">
        <v>82</v>
      </c>
      <c r="H9" s="136" t="s">
        <v>83</v>
      </c>
      <c r="I9" s="136" t="s">
        <v>82</v>
      </c>
      <c r="J9" s="136" t="s">
        <v>83</v>
      </c>
      <c r="K9" s="136" t="s">
        <v>82</v>
      </c>
      <c r="L9" s="136" t="s">
        <v>113</v>
      </c>
    </row>
    <row r="10" spans="1:12" ht="1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</row>
    <row r="11" spans="1:12" s="195" customFormat="1" ht="18">
      <c r="A11" s="193">
        <v>1</v>
      </c>
      <c r="B11" s="194" t="s">
        <v>23</v>
      </c>
      <c r="C11" s="201">
        <f>86+46+66+54+44+20+34+30+44+25+20</f>
        <v>469</v>
      </c>
      <c r="D11" s="201">
        <f>19+10+10+8+10+9+8+12+12+8+8</f>
        <v>114</v>
      </c>
      <c r="E11" s="201">
        <v>0</v>
      </c>
      <c r="F11" s="201">
        <f>2+2+2+2+2+2+6+6+6+4+6</f>
        <v>40</v>
      </c>
      <c r="G11" s="201">
        <v>0</v>
      </c>
      <c r="H11" s="201">
        <v>60</v>
      </c>
      <c r="I11" s="201">
        <v>0</v>
      </c>
      <c r="J11" s="201">
        <v>11</v>
      </c>
      <c r="K11" s="201">
        <v>3</v>
      </c>
      <c r="L11" s="201">
        <v>5</v>
      </c>
    </row>
    <row r="12" spans="1:12" s="195" customFormat="1" ht="18">
      <c r="A12" s="193">
        <v>2</v>
      </c>
      <c r="B12" s="194" t="s">
        <v>24</v>
      </c>
      <c r="C12" s="230">
        <v>264</v>
      </c>
      <c r="D12" s="230">
        <v>32</v>
      </c>
      <c r="E12" s="230">
        <v>283</v>
      </c>
      <c r="F12" s="230">
        <v>12</v>
      </c>
      <c r="G12" s="230">
        <v>272</v>
      </c>
      <c r="H12" s="230">
        <v>24</v>
      </c>
      <c r="I12" s="230">
        <v>1</v>
      </c>
      <c r="J12" s="230">
        <v>4</v>
      </c>
      <c r="K12" s="230">
        <v>2</v>
      </c>
      <c r="L12" s="230">
        <v>2</v>
      </c>
    </row>
    <row r="13" spans="1:12" s="195" customFormat="1" ht="18">
      <c r="A13" s="193">
        <v>3</v>
      </c>
      <c r="B13" s="194" t="s">
        <v>25</v>
      </c>
      <c r="C13" s="201">
        <v>322</v>
      </c>
      <c r="D13" s="201">
        <v>49</v>
      </c>
      <c r="E13" s="201">
        <v>41</v>
      </c>
      <c r="F13" s="201">
        <v>0</v>
      </c>
      <c r="G13" s="201">
        <v>41</v>
      </c>
      <c r="H13" s="201">
        <v>0</v>
      </c>
      <c r="I13" s="201">
        <v>32</v>
      </c>
      <c r="J13" s="201">
        <v>0</v>
      </c>
      <c r="K13" s="201">
        <v>0</v>
      </c>
      <c r="L13" s="201">
        <v>0</v>
      </c>
    </row>
    <row r="14" spans="1:12" s="165" customFormat="1" ht="18">
      <c r="A14" s="162">
        <v>4</v>
      </c>
      <c r="B14" s="163" t="s">
        <v>26</v>
      </c>
      <c r="C14" s="164">
        <f>20+78+12+10+20+10+4+10+3+3+293</f>
        <v>463</v>
      </c>
      <c r="D14" s="164">
        <f>336+20</f>
        <v>356</v>
      </c>
      <c r="E14" s="164">
        <f>1+4+4+4+4+3+4+3+3+3+3+10</f>
        <v>46</v>
      </c>
      <c r="F14" s="164">
        <v>0</v>
      </c>
      <c r="G14" s="164">
        <v>46</v>
      </c>
      <c r="H14" s="164">
        <v>3</v>
      </c>
      <c r="I14" s="164">
        <v>0</v>
      </c>
      <c r="J14" s="164">
        <v>12</v>
      </c>
      <c r="K14" s="164">
        <v>0</v>
      </c>
      <c r="L14" s="164">
        <v>2</v>
      </c>
    </row>
    <row r="15" spans="1:12" s="195" customFormat="1" ht="18">
      <c r="A15" s="193">
        <v>5</v>
      </c>
      <c r="B15" s="194" t="s">
        <v>27</v>
      </c>
      <c r="C15" s="201">
        <v>14002</v>
      </c>
      <c r="D15" s="201">
        <v>225</v>
      </c>
      <c r="E15" s="201">
        <v>0</v>
      </c>
      <c r="F15" s="201">
        <v>11</v>
      </c>
      <c r="G15" s="201">
        <v>0</v>
      </c>
      <c r="H15" s="201">
        <v>147</v>
      </c>
      <c r="I15" s="201">
        <v>4</v>
      </c>
      <c r="J15" s="201">
        <v>18</v>
      </c>
      <c r="K15" s="201">
        <v>0</v>
      </c>
      <c r="L15" s="201">
        <v>5</v>
      </c>
    </row>
    <row r="16" spans="1:12" s="165" customFormat="1" ht="18">
      <c r="A16" s="220">
        <v>6</v>
      </c>
      <c r="B16" s="221" t="s">
        <v>28</v>
      </c>
      <c r="C16" s="164">
        <v>1706</v>
      </c>
      <c r="D16" s="164">
        <v>1356</v>
      </c>
      <c r="E16" s="164">
        <v>885</v>
      </c>
      <c r="F16" s="164">
        <v>27</v>
      </c>
      <c r="G16" s="164">
        <v>23</v>
      </c>
      <c r="H16" s="164">
        <v>0.82</v>
      </c>
      <c r="I16" s="164">
        <v>35</v>
      </c>
      <c r="J16" s="164">
        <v>3</v>
      </c>
      <c r="K16" s="164">
        <v>0</v>
      </c>
      <c r="L16" s="164">
        <v>0</v>
      </c>
    </row>
    <row r="17" spans="1:12" s="195" customFormat="1" ht="18">
      <c r="A17" s="193">
        <v>7</v>
      </c>
      <c r="B17" s="194" t="s">
        <v>29</v>
      </c>
      <c r="C17" s="201">
        <v>484</v>
      </c>
      <c r="D17" s="201">
        <v>3</v>
      </c>
      <c r="E17" s="201">
        <v>365</v>
      </c>
      <c r="F17" s="201">
        <v>30</v>
      </c>
      <c r="G17" s="201">
        <v>391</v>
      </c>
      <c r="H17" s="201">
        <v>4</v>
      </c>
      <c r="I17" s="201">
        <v>7</v>
      </c>
      <c r="J17" s="201">
        <v>89</v>
      </c>
      <c r="K17" s="201">
        <v>0</v>
      </c>
      <c r="L17" s="201">
        <v>0</v>
      </c>
    </row>
    <row r="18" spans="1:12" s="195" customFormat="1" ht="18">
      <c r="A18" s="193">
        <v>8</v>
      </c>
      <c r="B18" s="194" t="s">
        <v>30</v>
      </c>
      <c r="C18" s="201">
        <v>2616</v>
      </c>
      <c r="D18" s="201">
        <v>87</v>
      </c>
      <c r="E18" s="201">
        <v>560</v>
      </c>
      <c r="F18" s="201">
        <v>5</v>
      </c>
      <c r="G18" s="201">
        <v>557</v>
      </c>
      <c r="H18" s="201">
        <v>8</v>
      </c>
      <c r="I18" s="201">
        <v>0</v>
      </c>
      <c r="J18" s="201">
        <v>0</v>
      </c>
      <c r="K18" s="201">
        <v>0</v>
      </c>
      <c r="L18" s="201">
        <v>0</v>
      </c>
    </row>
    <row r="19" spans="1:12" s="195" customFormat="1" ht="18">
      <c r="A19" s="193">
        <v>9</v>
      </c>
      <c r="B19" s="194" t="s">
        <v>31</v>
      </c>
      <c r="C19" s="201">
        <v>15</v>
      </c>
      <c r="D19" s="201">
        <v>119</v>
      </c>
      <c r="E19" s="201">
        <v>2</v>
      </c>
      <c r="F19" s="201">
        <v>3</v>
      </c>
      <c r="G19" s="201">
        <v>0</v>
      </c>
      <c r="H19" s="201">
        <v>1</v>
      </c>
      <c r="I19" s="201">
        <v>61</v>
      </c>
      <c r="J19" s="201">
        <v>59</v>
      </c>
      <c r="K19" s="201">
        <v>0</v>
      </c>
      <c r="L19" s="201">
        <v>0</v>
      </c>
    </row>
    <row r="20" spans="1:12" s="195" customFormat="1" ht="18">
      <c r="A20" s="193">
        <v>10</v>
      </c>
      <c r="B20" s="194" t="s">
        <v>32</v>
      </c>
      <c r="C20" s="201">
        <v>20</v>
      </c>
      <c r="D20" s="201">
        <v>35</v>
      </c>
      <c r="E20" s="201">
        <v>0</v>
      </c>
      <c r="F20" s="201">
        <v>0</v>
      </c>
      <c r="G20" s="201">
        <v>25</v>
      </c>
      <c r="H20" s="201">
        <v>30</v>
      </c>
      <c r="I20" s="201">
        <v>19</v>
      </c>
      <c r="J20" s="201">
        <v>146</v>
      </c>
      <c r="K20" s="201">
        <v>0</v>
      </c>
      <c r="L20" s="201">
        <v>0</v>
      </c>
    </row>
    <row r="21" spans="1:12" s="195" customFormat="1" ht="18">
      <c r="A21" s="193">
        <v>11</v>
      </c>
      <c r="B21" s="194" t="s">
        <v>33</v>
      </c>
      <c r="C21" s="222">
        <v>86</v>
      </c>
      <c r="D21" s="222">
        <v>24</v>
      </c>
      <c r="E21" s="222">
        <v>7</v>
      </c>
      <c r="F21" s="222">
        <v>7</v>
      </c>
      <c r="G21" s="222"/>
      <c r="H21" s="222"/>
      <c r="I21" s="222">
        <v>5</v>
      </c>
      <c r="J21" s="222">
        <v>5</v>
      </c>
      <c r="K21" s="222">
        <v>0</v>
      </c>
      <c r="L21" s="222">
        <v>0</v>
      </c>
    </row>
    <row r="22" spans="1:12" s="195" customFormat="1" ht="18">
      <c r="A22" s="193">
        <v>12</v>
      </c>
      <c r="B22" s="194" t="s">
        <v>34</v>
      </c>
      <c r="C22" s="201">
        <v>2233</v>
      </c>
      <c r="D22" s="201">
        <v>193</v>
      </c>
      <c r="E22" s="201">
        <v>140</v>
      </c>
      <c r="F22" s="201">
        <v>0</v>
      </c>
      <c r="G22" s="201">
        <v>139</v>
      </c>
      <c r="H22" s="201">
        <v>4</v>
      </c>
      <c r="I22" s="201">
        <v>3</v>
      </c>
      <c r="J22" s="201">
        <v>148</v>
      </c>
      <c r="K22" s="201">
        <v>0</v>
      </c>
      <c r="L22" s="201">
        <v>0</v>
      </c>
    </row>
    <row r="23" spans="1:12" s="195" customFormat="1" ht="18">
      <c r="A23" s="193">
        <v>13</v>
      </c>
      <c r="B23" s="194" t="s">
        <v>35</v>
      </c>
      <c r="C23" s="201">
        <v>753</v>
      </c>
      <c r="D23" s="201">
        <v>71</v>
      </c>
      <c r="E23" s="201">
        <v>433</v>
      </c>
      <c r="F23" s="201">
        <v>2</v>
      </c>
      <c r="G23" s="201">
        <v>0</v>
      </c>
      <c r="H23" s="201">
        <v>0</v>
      </c>
      <c r="I23" s="201">
        <v>1</v>
      </c>
      <c r="J23" s="201">
        <v>1</v>
      </c>
      <c r="K23" s="201">
        <v>0</v>
      </c>
      <c r="L23" s="201">
        <v>0</v>
      </c>
    </row>
    <row r="24" spans="1:12" ht="18">
      <c r="A24" s="138"/>
      <c r="B24" s="139" t="s">
        <v>5</v>
      </c>
      <c r="C24" s="140">
        <f>SUM(C11:C23)</f>
        <v>23433</v>
      </c>
      <c r="D24" s="140">
        <f aca="true" t="shared" si="0" ref="D24:L24">SUM(D11:D23)</f>
        <v>2664</v>
      </c>
      <c r="E24" s="140">
        <f t="shared" si="0"/>
        <v>2762</v>
      </c>
      <c r="F24" s="140">
        <f t="shared" si="0"/>
        <v>137</v>
      </c>
      <c r="G24" s="140">
        <f t="shared" si="0"/>
        <v>1494</v>
      </c>
      <c r="H24" s="140">
        <f t="shared" si="0"/>
        <v>281.82</v>
      </c>
      <c r="I24" s="140">
        <f t="shared" si="0"/>
        <v>168</v>
      </c>
      <c r="J24" s="140">
        <f t="shared" si="0"/>
        <v>496</v>
      </c>
      <c r="K24" s="140">
        <f t="shared" si="0"/>
        <v>5</v>
      </c>
      <c r="L24" s="140">
        <f t="shared" si="0"/>
        <v>14</v>
      </c>
    </row>
    <row r="25" ht="14.25">
      <c r="G25" s="160"/>
    </row>
    <row r="28" ht="14.25">
      <c r="D28" s="161"/>
    </row>
  </sheetData>
  <sheetProtection/>
  <mergeCells count="11"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</mergeCells>
  <printOptions horizontalCentered="1"/>
  <pageMargins left="0.5" right="0.25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5" zoomScaleNormal="70" zoomScaleSheetLayoutView="85" zoomScalePageLayoutView="0" workbookViewId="0" topLeftCell="A5">
      <selection activeCell="E17" sqref="E17"/>
    </sheetView>
  </sheetViews>
  <sheetFormatPr defaultColWidth="9.140625" defaultRowHeight="15"/>
  <cols>
    <col min="1" max="1" width="6.421875" style="78" customWidth="1"/>
    <col min="2" max="2" width="20.57421875" style="78" customWidth="1"/>
    <col min="3" max="4" width="10.00390625" style="78" customWidth="1"/>
    <col min="5" max="5" width="6.00390625" style="78" bestFit="1" customWidth="1"/>
    <col min="6" max="6" width="10.28125" style="78" bestFit="1" customWidth="1"/>
    <col min="7" max="7" width="6.00390625" style="78" bestFit="1" customWidth="1"/>
    <col min="8" max="8" width="10.28125" style="78" bestFit="1" customWidth="1"/>
    <col min="9" max="9" width="6.00390625" style="78" bestFit="1" customWidth="1"/>
    <col min="10" max="10" width="10.28125" style="78" bestFit="1" customWidth="1"/>
    <col min="11" max="11" width="6.00390625" style="78" bestFit="1" customWidth="1"/>
    <col min="12" max="12" width="10.28125" style="78" bestFit="1" customWidth="1"/>
    <col min="13" max="13" width="6.00390625" style="78" bestFit="1" customWidth="1"/>
    <col min="14" max="14" width="10.28125" style="78" bestFit="1" customWidth="1"/>
    <col min="15" max="15" width="6.00390625" style="78" bestFit="1" customWidth="1"/>
    <col min="16" max="16" width="10.28125" style="78" bestFit="1" customWidth="1"/>
    <col min="17" max="17" width="6.00390625" style="78" bestFit="1" customWidth="1"/>
    <col min="18" max="18" width="10.28125" style="78" bestFit="1" customWidth="1"/>
    <col min="19" max="19" width="6.00390625" style="78" bestFit="1" customWidth="1"/>
    <col min="20" max="20" width="10.28125" style="78" bestFit="1" customWidth="1"/>
    <col min="21" max="22" width="5.8515625" style="78" bestFit="1" customWidth="1"/>
    <col min="23" max="16384" width="9.140625" style="78" customWidth="1"/>
  </cols>
  <sheetData>
    <row r="1" ht="12" customHeight="1">
      <c r="V1" s="91" t="s">
        <v>105</v>
      </c>
    </row>
    <row r="2" spans="1:22" ht="18.75" customHeight="1">
      <c r="A2" s="299" t="s">
        <v>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5" customHeight="1">
      <c r="A4" s="300" t="s">
        <v>128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12" ht="18" customHeight="1">
      <c r="A5" s="54" t="s">
        <v>39</v>
      </c>
      <c r="B5" s="10"/>
      <c r="C5" s="80"/>
      <c r="D5" s="80"/>
      <c r="E5" s="80"/>
      <c r="F5" s="80"/>
      <c r="G5" s="80"/>
      <c r="H5" s="80"/>
      <c r="I5" s="80"/>
      <c r="L5" s="81"/>
    </row>
    <row r="6" spans="1:9" ht="18" customHeight="1">
      <c r="A6" s="82"/>
      <c r="B6" s="82"/>
      <c r="C6" s="80"/>
      <c r="D6" s="80"/>
      <c r="E6" s="80"/>
      <c r="F6" s="80"/>
      <c r="G6" s="80"/>
      <c r="H6" s="80"/>
      <c r="I6" s="80"/>
    </row>
    <row r="7" spans="1:22" s="114" customFormat="1" ht="30.75" customHeight="1">
      <c r="A7" s="296" t="s">
        <v>90</v>
      </c>
      <c r="B7" s="296" t="s">
        <v>91</v>
      </c>
      <c r="C7" s="295" t="s">
        <v>92</v>
      </c>
      <c r="D7" s="295"/>
      <c r="E7" s="296" t="s">
        <v>93</v>
      </c>
      <c r="F7" s="296"/>
      <c r="G7" s="296"/>
      <c r="H7" s="296"/>
      <c r="I7" s="296"/>
      <c r="J7" s="296"/>
      <c r="K7" s="296"/>
      <c r="L7" s="296"/>
      <c r="M7" s="301" t="s">
        <v>107</v>
      </c>
      <c r="N7" s="301"/>
      <c r="O7" s="301"/>
      <c r="P7" s="301"/>
      <c r="Q7" s="301"/>
      <c r="R7" s="301"/>
      <c r="S7" s="301"/>
      <c r="T7" s="301"/>
      <c r="U7" s="301"/>
      <c r="V7" s="301"/>
    </row>
    <row r="8" spans="1:22" s="114" customFormat="1" ht="89.25" customHeight="1">
      <c r="A8" s="296"/>
      <c r="B8" s="296"/>
      <c r="C8" s="295" t="s">
        <v>96</v>
      </c>
      <c r="D8" s="295"/>
      <c r="E8" s="296" t="s">
        <v>97</v>
      </c>
      <c r="F8" s="296"/>
      <c r="G8" s="296" t="s">
        <v>98</v>
      </c>
      <c r="H8" s="296"/>
      <c r="I8" s="296" t="s">
        <v>99</v>
      </c>
      <c r="J8" s="296"/>
      <c r="K8" s="296" t="s">
        <v>100</v>
      </c>
      <c r="L8" s="296"/>
      <c r="M8" s="302" t="s">
        <v>108</v>
      </c>
      <c r="N8" s="302"/>
      <c r="O8" s="302" t="s">
        <v>109</v>
      </c>
      <c r="P8" s="302"/>
      <c r="Q8" s="302" t="s">
        <v>110</v>
      </c>
      <c r="R8" s="302"/>
      <c r="S8" s="302" t="s">
        <v>111</v>
      </c>
      <c r="T8" s="302"/>
      <c r="U8" s="302" t="s">
        <v>112</v>
      </c>
      <c r="V8" s="301"/>
    </row>
    <row r="9" spans="1:22" s="107" customFormat="1" ht="25.5" customHeight="1">
      <c r="A9" s="296"/>
      <c r="B9" s="296"/>
      <c r="C9" s="116" t="s">
        <v>101</v>
      </c>
      <c r="D9" s="116" t="s">
        <v>102</v>
      </c>
      <c r="E9" s="106" t="s">
        <v>101</v>
      </c>
      <c r="F9" s="106" t="s">
        <v>102</v>
      </c>
      <c r="G9" s="106" t="s">
        <v>101</v>
      </c>
      <c r="H9" s="106" t="s">
        <v>102</v>
      </c>
      <c r="I9" s="106" t="s">
        <v>101</v>
      </c>
      <c r="J9" s="106" t="s">
        <v>102</v>
      </c>
      <c r="K9" s="106" t="s">
        <v>101</v>
      </c>
      <c r="L9" s="106" t="s">
        <v>102</v>
      </c>
      <c r="M9" s="110" t="s">
        <v>101</v>
      </c>
      <c r="N9" s="110" t="s">
        <v>102</v>
      </c>
      <c r="O9" s="110" t="s">
        <v>101</v>
      </c>
      <c r="P9" s="110" t="s">
        <v>102</v>
      </c>
      <c r="Q9" s="110" t="s">
        <v>101</v>
      </c>
      <c r="R9" s="110" t="s">
        <v>102</v>
      </c>
      <c r="S9" s="110" t="s">
        <v>101</v>
      </c>
      <c r="T9" s="110" t="s">
        <v>102</v>
      </c>
      <c r="U9" s="110" t="s">
        <v>101</v>
      </c>
      <c r="V9" s="110" t="s">
        <v>101</v>
      </c>
    </row>
    <row r="10" spans="1:22" s="115" customFormat="1" ht="19.5" customHeight="1">
      <c r="A10" s="111">
        <v>1</v>
      </c>
      <c r="B10" s="111">
        <v>2</v>
      </c>
      <c r="C10" s="117">
        <v>3</v>
      </c>
      <c r="D10" s="117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  <c r="L10" s="111">
        <v>12</v>
      </c>
      <c r="M10" s="119">
        <v>13</v>
      </c>
      <c r="N10" s="119">
        <v>14</v>
      </c>
      <c r="O10" s="119">
        <v>15</v>
      </c>
      <c r="P10" s="119">
        <v>16</v>
      </c>
      <c r="Q10" s="119">
        <v>17</v>
      </c>
      <c r="R10" s="119">
        <v>18</v>
      </c>
      <c r="S10" s="119">
        <v>19</v>
      </c>
      <c r="T10" s="119">
        <v>20</v>
      </c>
      <c r="U10" s="119">
        <v>21</v>
      </c>
      <c r="V10" s="119">
        <v>22</v>
      </c>
    </row>
    <row r="11" spans="1:22" s="85" customFormat="1" ht="19.5" customHeight="1">
      <c r="A11" s="142">
        <v>1</v>
      </c>
      <c r="B11" s="143" t="s">
        <v>23</v>
      </c>
      <c r="C11" s="146">
        <v>11</v>
      </c>
      <c r="D11" s="146">
        <v>9</v>
      </c>
      <c r="E11" s="147">
        <v>1</v>
      </c>
      <c r="F11" s="147">
        <v>1</v>
      </c>
      <c r="G11" s="147">
        <v>7</v>
      </c>
      <c r="H11" s="147">
        <v>7</v>
      </c>
      <c r="I11" s="147">
        <v>1</v>
      </c>
      <c r="J11" s="147">
        <v>1</v>
      </c>
      <c r="K11" s="147">
        <v>1</v>
      </c>
      <c r="L11" s="147">
        <v>1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</row>
    <row r="12" spans="1:22" s="85" customFormat="1" ht="19.5" customHeight="1">
      <c r="A12" s="142">
        <v>2</v>
      </c>
      <c r="B12" s="143" t="s">
        <v>24</v>
      </c>
      <c r="C12" s="146">
        <v>11</v>
      </c>
      <c r="D12" s="146">
        <v>11</v>
      </c>
      <c r="E12" s="147">
        <v>1</v>
      </c>
      <c r="F12" s="147">
        <v>1</v>
      </c>
      <c r="G12" s="147">
        <v>5</v>
      </c>
      <c r="H12" s="147">
        <v>5</v>
      </c>
      <c r="I12" s="147">
        <v>1</v>
      </c>
      <c r="J12" s="147">
        <v>1</v>
      </c>
      <c r="K12" s="147">
        <v>1</v>
      </c>
      <c r="L12" s="147">
        <v>1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22" s="85" customFormat="1" ht="19.5" customHeight="1">
      <c r="A13" s="142">
        <v>3</v>
      </c>
      <c r="B13" s="143" t="s">
        <v>25</v>
      </c>
      <c r="C13" s="146">
        <v>16</v>
      </c>
      <c r="D13" s="146">
        <v>14</v>
      </c>
      <c r="E13" s="147">
        <v>1</v>
      </c>
      <c r="F13" s="147">
        <v>1</v>
      </c>
      <c r="G13" s="147">
        <v>2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:22" s="85" customFormat="1" ht="19.5" customHeight="1">
      <c r="A14" s="142">
        <v>4</v>
      </c>
      <c r="B14" s="143" t="s">
        <v>26</v>
      </c>
      <c r="C14" s="146">
        <v>12</v>
      </c>
      <c r="D14" s="146">
        <v>9</v>
      </c>
      <c r="E14" s="147">
        <v>1</v>
      </c>
      <c r="F14" s="147">
        <v>1</v>
      </c>
      <c r="G14" s="147">
        <v>2</v>
      </c>
      <c r="H14" s="147">
        <v>2</v>
      </c>
      <c r="I14" s="147">
        <v>1</v>
      </c>
      <c r="J14" s="147">
        <v>1</v>
      </c>
      <c r="K14" s="147">
        <v>1</v>
      </c>
      <c r="L14" s="147">
        <v>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</row>
    <row r="15" spans="1:22" s="85" customFormat="1" ht="19.5" customHeight="1">
      <c r="A15" s="142">
        <v>5</v>
      </c>
      <c r="B15" s="143" t="s">
        <v>27</v>
      </c>
      <c r="C15" s="146">
        <v>11</v>
      </c>
      <c r="D15" s="146">
        <v>9</v>
      </c>
      <c r="E15" s="147">
        <v>1</v>
      </c>
      <c r="F15" s="147">
        <v>1</v>
      </c>
      <c r="G15" s="147">
        <v>6</v>
      </c>
      <c r="H15" s="147">
        <v>5</v>
      </c>
      <c r="I15" s="147">
        <v>1</v>
      </c>
      <c r="J15" s="147">
        <v>1</v>
      </c>
      <c r="K15" s="147">
        <v>1</v>
      </c>
      <c r="L15" s="147">
        <v>1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:22" s="85" customFormat="1" ht="19.5" customHeight="1">
      <c r="A16" s="144">
        <v>6</v>
      </c>
      <c r="B16" s="145" t="s">
        <v>28</v>
      </c>
      <c r="C16" s="146">
        <v>11</v>
      </c>
      <c r="D16" s="146">
        <v>9</v>
      </c>
      <c r="E16" s="147">
        <v>1</v>
      </c>
      <c r="F16" s="147">
        <v>1</v>
      </c>
      <c r="G16" s="147">
        <v>2</v>
      </c>
      <c r="H16" s="147">
        <v>2</v>
      </c>
      <c r="I16" s="147">
        <v>1</v>
      </c>
      <c r="J16" s="147">
        <v>1</v>
      </c>
      <c r="K16" s="147">
        <v>1</v>
      </c>
      <c r="L16" s="147">
        <v>1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2" s="85" customFormat="1" ht="19.5" customHeight="1">
      <c r="A17" s="142">
        <v>7</v>
      </c>
      <c r="B17" s="143" t="s">
        <v>29</v>
      </c>
      <c r="C17" s="146">
        <v>10</v>
      </c>
      <c r="D17" s="146">
        <v>10</v>
      </c>
      <c r="E17" s="147">
        <v>0</v>
      </c>
      <c r="F17" s="147">
        <v>0</v>
      </c>
      <c r="G17" s="147">
        <v>2</v>
      </c>
      <c r="H17" s="147">
        <v>2</v>
      </c>
      <c r="I17" s="147">
        <v>1</v>
      </c>
      <c r="J17" s="147">
        <v>1</v>
      </c>
      <c r="K17" s="147">
        <v>1</v>
      </c>
      <c r="L17" s="147">
        <v>1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s="85" customFormat="1" ht="19.5" customHeight="1">
      <c r="A18" s="142">
        <v>8</v>
      </c>
      <c r="B18" s="143" t="s">
        <v>30</v>
      </c>
      <c r="C18" s="146">
        <v>12</v>
      </c>
      <c r="D18" s="146">
        <v>6</v>
      </c>
      <c r="E18" s="147">
        <v>2</v>
      </c>
      <c r="F18" s="147">
        <v>2</v>
      </c>
      <c r="G18" s="147">
        <v>7</v>
      </c>
      <c r="H18" s="147">
        <v>7</v>
      </c>
      <c r="I18" s="147">
        <v>3</v>
      </c>
      <c r="J18" s="147">
        <v>3</v>
      </c>
      <c r="K18" s="147">
        <v>1</v>
      </c>
      <c r="L18" s="147">
        <v>1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22" s="85" customFormat="1" ht="19.5" customHeight="1">
      <c r="A19" s="142">
        <v>9</v>
      </c>
      <c r="B19" s="143" t="s">
        <v>31</v>
      </c>
      <c r="C19" s="146">
        <v>5</v>
      </c>
      <c r="D19" s="146">
        <v>5</v>
      </c>
      <c r="E19" s="147">
        <v>1</v>
      </c>
      <c r="F19" s="147">
        <v>1</v>
      </c>
      <c r="G19" s="147">
        <v>5</v>
      </c>
      <c r="H19" s="147">
        <v>5</v>
      </c>
      <c r="I19" s="147">
        <v>1</v>
      </c>
      <c r="J19" s="147">
        <v>1</v>
      </c>
      <c r="K19" s="147">
        <v>1</v>
      </c>
      <c r="L19" s="147">
        <v>1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  <row r="20" spans="1:22" s="85" customFormat="1" ht="19.5" customHeight="1">
      <c r="A20" s="142">
        <v>10</v>
      </c>
      <c r="B20" s="143" t="s">
        <v>32</v>
      </c>
      <c r="C20" s="146">
        <v>16</v>
      </c>
      <c r="D20" s="146">
        <v>15</v>
      </c>
      <c r="E20" s="147">
        <v>1</v>
      </c>
      <c r="F20" s="147">
        <v>1</v>
      </c>
      <c r="G20" s="147" t="s">
        <v>117</v>
      </c>
      <c r="H20" s="147" t="s">
        <v>117</v>
      </c>
      <c r="I20" s="147">
        <v>1</v>
      </c>
      <c r="J20" s="147">
        <v>1</v>
      </c>
      <c r="K20" s="147">
        <v>1</v>
      </c>
      <c r="L20" s="147">
        <v>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s="85" customFormat="1" ht="19.5" customHeight="1">
      <c r="A21" s="142">
        <v>11</v>
      </c>
      <c r="B21" s="143" t="s">
        <v>33</v>
      </c>
      <c r="C21" s="146">
        <v>5</v>
      </c>
      <c r="D21" s="146">
        <v>3</v>
      </c>
      <c r="E21" s="147">
        <v>0</v>
      </c>
      <c r="F21" s="147">
        <v>0</v>
      </c>
      <c r="G21" s="147">
        <v>2</v>
      </c>
      <c r="H21" s="147">
        <v>2</v>
      </c>
      <c r="I21" s="147">
        <v>1</v>
      </c>
      <c r="J21" s="147">
        <v>1</v>
      </c>
      <c r="K21" s="147">
        <v>1</v>
      </c>
      <c r="L21" s="147">
        <v>1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  <row r="22" spans="1:22" s="85" customFormat="1" ht="19.5" customHeight="1">
      <c r="A22" s="142">
        <v>12</v>
      </c>
      <c r="B22" s="143" t="s">
        <v>34</v>
      </c>
      <c r="C22" s="146">
        <v>12</v>
      </c>
      <c r="D22" s="146">
        <v>12</v>
      </c>
      <c r="E22" s="147">
        <v>1</v>
      </c>
      <c r="F22" s="147">
        <v>1</v>
      </c>
      <c r="G22" s="147">
        <v>2</v>
      </c>
      <c r="H22" s="147">
        <v>2</v>
      </c>
      <c r="I22" s="147">
        <v>1</v>
      </c>
      <c r="J22" s="147">
        <v>1</v>
      </c>
      <c r="K22" s="147">
        <v>1</v>
      </c>
      <c r="L22" s="147">
        <v>1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s="85" customFormat="1" ht="19.5" customHeight="1">
      <c r="A23" s="142">
        <v>13</v>
      </c>
      <c r="B23" s="143" t="s">
        <v>35</v>
      </c>
      <c r="C23" s="146">
        <v>14</v>
      </c>
      <c r="D23" s="146">
        <v>11</v>
      </c>
      <c r="E23" s="149">
        <v>0</v>
      </c>
      <c r="F23" s="149">
        <v>0</v>
      </c>
      <c r="G23" s="149">
        <v>2</v>
      </c>
      <c r="H23" s="149">
        <v>2</v>
      </c>
      <c r="I23" s="147">
        <v>1</v>
      </c>
      <c r="J23" s="147">
        <v>1</v>
      </c>
      <c r="K23" s="147">
        <v>1</v>
      </c>
      <c r="L23" s="149">
        <v>1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s="90" customFormat="1" ht="19.5" customHeight="1">
      <c r="A24" s="89"/>
      <c r="B24" s="88" t="s">
        <v>36</v>
      </c>
      <c r="C24" s="118">
        <f>SUM(C11:C23)</f>
        <v>146</v>
      </c>
      <c r="D24" s="118">
        <f aca="true" t="shared" si="0" ref="D24:L24">SUM(D11:D23)</f>
        <v>123</v>
      </c>
      <c r="E24" s="118">
        <f t="shared" si="0"/>
        <v>11</v>
      </c>
      <c r="F24" s="118">
        <f t="shared" si="0"/>
        <v>11</v>
      </c>
      <c r="G24" s="118">
        <f t="shared" si="0"/>
        <v>44</v>
      </c>
      <c r="H24" s="118">
        <f t="shared" si="0"/>
        <v>42</v>
      </c>
      <c r="I24" s="118">
        <f t="shared" si="0"/>
        <v>15</v>
      </c>
      <c r="J24" s="118">
        <f t="shared" si="0"/>
        <v>15</v>
      </c>
      <c r="K24" s="118">
        <f t="shared" si="0"/>
        <v>13</v>
      </c>
      <c r="L24" s="118">
        <f t="shared" si="0"/>
        <v>13</v>
      </c>
      <c r="M24" s="118">
        <v>2</v>
      </c>
      <c r="N24" s="118">
        <v>2</v>
      </c>
      <c r="O24" s="118">
        <v>2</v>
      </c>
      <c r="P24" s="118">
        <v>2</v>
      </c>
      <c r="Q24" s="118">
        <v>1</v>
      </c>
      <c r="R24" s="118">
        <v>1</v>
      </c>
      <c r="S24" s="118">
        <v>1</v>
      </c>
      <c r="T24" s="118">
        <v>1</v>
      </c>
      <c r="U24" s="118">
        <v>1</v>
      </c>
      <c r="V24" s="118">
        <v>1</v>
      </c>
    </row>
    <row r="25" spans="9:11" ht="13.5">
      <c r="I25" s="298"/>
      <c r="J25" s="298"/>
      <c r="K25" s="298"/>
    </row>
    <row r="26" spans="9:11" ht="12.75">
      <c r="I26" s="141"/>
      <c r="J26" s="141"/>
      <c r="K26" s="141"/>
    </row>
    <row r="27" spans="9:11" ht="12.75">
      <c r="I27" s="84"/>
      <c r="J27" s="83"/>
      <c r="K27" s="84"/>
    </row>
    <row r="28" spans="9:11" ht="12.75">
      <c r="I28" s="297"/>
      <c r="J28" s="297"/>
      <c r="K28" s="297"/>
    </row>
    <row r="29" spans="9:11" ht="12.75">
      <c r="I29" s="297"/>
      <c r="J29" s="297"/>
      <c r="K29" s="297"/>
    </row>
  </sheetData>
  <sheetProtection/>
  <mergeCells count="20">
    <mergeCell ref="S8:T8"/>
    <mergeCell ref="O8:P8"/>
    <mergeCell ref="Q8:R8"/>
    <mergeCell ref="I8:J8"/>
    <mergeCell ref="A2:V2"/>
    <mergeCell ref="A4:V4"/>
    <mergeCell ref="M7:V7"/>
    <mergeCell ref="A7:A9"/>
    <mergeCell ref="B7:B9"/>
    <mergeCell ref="E7:L7"/>
    <mergeCell ref="K8:L8"/>
    <mergeCell ref="M8:N8"/>
    <mergeCell ref="C7:D7"/>
    <mergeCell ref="U8:V8"/>
    <mergeCell ref="C8:D8"/>
    <mergeCell ref="E8:F8"/>
    <mergeCell ref="G8:H8"/>
    <mergeCell ref="I29:K29"/>
    <mergeCell ref="I25:K25"/>
    <mergeCell ref="I28:K28"/>
  </mergeCells>
  <printOptions horizontalCentered="1"/>
  <pageMargins left="0.5" right="0.5" top="0.5" bottom="0.5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85" zoomScaleNormal="85" zoomScaleSheetLayoutView="85" zoomScalePageLayoutView="0" workbookViewId="0" topLeftCell="A1">
      <selection activeCell="D17" sqref="D17"/>
    </sheetView>
  </sheetViews>
  <sheetFormatPr defaultColWidth="9.140625" defaultRowHeight="15"/>
  <cols>
    <col min="1" max="1" width="6.7109375" style="85" customWidth="1"/>
    <col min="2" max="2" width="19.00390625" style="85" customWidth="1"/>
    <col min="3" max="4" width="7.421875" style="92" customWidth="1"/>
    <col min="5" max="25" width="6.7109375" style="92" customWidth="1"/>
    <col min="26" max="26" width="7.7109375" style="92" customWidth="1"/>
    <col min="27" max="27" width="9.140625" style="85" hidden="1" customWidth="1"/>
    <col min="28" max="16384" width="9.140625" style="85" customWidth="1"/>
  </cols>
  <sheetData>
    <row r="1" spans="11:26" ht="12" customHeight="1">
      <c r="K1" s="303"/>
      <c r="L1" s="303"/>
      <c r="M1" s="93"/>
      <c r="N1" s="93"/>
      <c r="O1" s="93"/>
      <c r="P1" s="93"/>
      <c r="Q1" s="93"/>
      <c r="R1" s="93"/>
      <c r="S1" s="93"/>
      <c r="T1" s="93"/>
      <c r="U1" s="93"/>
      <c r="V1" s="93"/>
      <c r="X1" s="94"/>
      <c r="Y1" s="85"/>
      <c r="Z1" s="101" t="s">
        <v>106</v>
      </c>
    </row>
    <row r="2" spans="1:26" s="78" customFormat="1" ht="18.75" customHeight="1">
      <c r="A2" s="299" t="s">
        <v>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s="78" customFormat="1" ht="6.75" customHeight="1">
      <c r="A3" s="79"/>
      <c r="B3" s="7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</row>
    <row r="4" spans="1:26" s="78" customFormat="1" ht="21" customHeight="1">
      <c r="A4" s="300" t="s">
        <v>129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26" ht="18" customHeight="1">
      <c r="A5" s="54" t="s">
        <v>39</v>
      </c>
      <c r="B5" s="87"/>
      <c r="C5" s="97"/>
      <c r="D5" s="97"/>
      <c r="E5" s="97"/>
      <c r="F5" s="97"/>
      <c r="G5" s="97"/>
      <c r="H5" s="97"/>
      <c r="I5" s="97"/>
      <c r="X5" s="313"/>
      <c r="Y5" s="313"/>
      <c r="Z5" s="313"/>
    </row>
    <row r="6" spans="1:26" ht="18" customHeight="1">
      <c r="A6" s="86"/>
      <c r="B6" s="86"/>
      <c r="C6" s="97"/>
      <c r="D6" s="97"/>
      <c r="E6" s="97"/>
      <c r="F6" s="97"/>
      <c r="G6" s="97"/>
      <c r="H6" s="97"/>
      <c r="I6" s="97"/>
      <c r="X6" s="98"/>
      <c r="Y6" s="98"/>
      <c r="Z6" s="98"/>
    </row>
    <row r="7" spans="1:26" s="107" customFormat="1" ht="30.75" customHeight="1">
      <c r="A7" s="310" t="s">
        <v>90</v>
      </c>
      <c r="B7" s="316" t="s">
        <v>91</v>
      </c>
      <c r="C7" s="319" t="s">
        <v>92</v>
      </c>
      <c r="D7" s="320"/>
      <c r="E7" s="315" t="s">
        <v>93</v>
      </c>
      <c r="F7" s="315"/>
      <c r="G7" s="315"/>
      <c r="H7" s="315"/>
      <c r="I7" s="315"/>
      <c r="J7" s="315"/>
      <c r="K7" s="315"/>
      <c r="L7" s="315"/>
      <c r="M7" s="305" t="s">
        <v>107</v>
      </c>
      <c r="N7" s="306"/>
      <c r="O7" s="306"/>
      <c r="P7" s="306"/>
      <c r="Q7" s="306"/>
      <c r="R7" s="306"/>
      <c r="S7" s="306"/>
      <c r="T7" s="306"/>
      <c r="U7" s="306"/>
      <c r="V7" s="306"/>
      <c r="W7" s="314" t="s">
        <v>94</v>
      </c>
      <c r="X7" s="314"/>
      <c r="Y7" s="314" t="s">
        <v>95</v>
      </c>
      <c r="Z7" s="314"/>
    </row>
    <row r="8" spans="1:26" s="107" customFormat="1" ht="39.75" customHeight="1">
      <c r="A8" s="311"/>
      <c r="B8" s="317"/>
      <c r="C8" s="308" t="s">
        <v>96</v>
      </c>
      <c r="D8" s="309"/>
      <c r="E8" s="304" t="s">
        <v>97</v>
      </c>
      <c r="F8" s="304"/>
      <c r="G8" s="304" t="s">
        <v>98</v>
      </c>
      <c r="H8" s="304"/>
      <c r="I8" s="304" t="s">
        <v>99</v>
      </c>
      <c r="J8" s="304"/>
      <c r="K8" s="304" t="s">
        <v>100</v>
      </c>
      <c r="L8" s="304"/>
      <c r="M8" s="307" t="s">
        <v>108</v>
      </c>
      <c r="N8" s="307"/>
      <c r="O8" s="307" t="s">
        <v>109</v>
      </c>
      <c r="P8" s="307"/>
      <c r="Q8" s="307" t="s">
        <v>110</v>
      </c>
      <c r="R8" s="307"/>
      <c r="S8" s="307" t="s">
        <v>111</v>
      </c>
      <c r="T8" s="307"/>
      <c r="U8" s="307" t="s">
        <v>112</v>
      </c>
      <c r="V8" s="321"/>
      <c r="W8" s="314"/>
      <c r="X8" s="314"/>
      <c r="Y8" s="314"/>
      <c r="Z8" s="314"/>
    </row>
    <row r="9" spans="1:26" s="107" customFormat="1" ht="25.5" customHeight="1">
      <c r="A9" s="312"/>
      <c r="B9" s="318"/>
      <c r="C9" s="108" t="s">
        <v>103</v>
      </c>
      <c r="D9" s="108" t="s">
        <v>104</v>
      </c>
      <c r="E9" s="109" t="s">
        <v>103</v>
      </c>
      <c r="F9" s="109" t="s">
        <v>104</v>
      </c>
      <c r="G9" s="109" t="s">
        <v>103</v>
      </c>
      <c r="H9" s="109" t="s">
        <v>104</v>
      </c>
      <c r="I9" s="109" t="s">
        <v>103</v>
      </c>
      <c r="J9" s="109" t="s">
        <v>104</v>
      </c>
      <c r="K9" s="109" t="s">
        <v>103</v>
      </c>
      <c r="L9" s="109" t="s">
        <v>104</v>
      </c>
      <c r="M9" s="110" t="s">
        <v>103</v>
      </c>
      <c r="N9" s="110" t="s">
        <v>104</v>
      </c>
      <c r="O9" s="110" t="s">
        <v>103</v>
      </c>
      <c r="P9" s="110" t="s">
        <v>104</v>
      </c>
      <c r="Q9" s="110" t="s">
        <v>103</v>
      </c>
      <c r="R9" s="110" t="s">
        <v>104</v>
      </c>
      <c r="S9" s="110" t="s">
        <v>103</v>
      </c>
      <c r="T9" s="110" t="s">
        <v>104</v>
      </c>
      <c r="U9" s="110" t="s">
        <v>103</v>
      </c>
      <c r="V9" s="110" t="s">
        <v>104</v>
      </c>
      <c r="W9" s="106" t="s">
        <v>103</v>
      </c>
      <c r="X9" s="106" t="s">
        <v>104</v>
      </c>
      <c r="Y9" s="106" t="s">
        <v>103</v>
      </c>
      <c r="Z9" s="106" t="s">
        <v>104</v>
      </c>
    </row>
    <row r="10" spans="1:26" s="113" customFormat="1" ht="19.5" customHeight="1">
      <c r="A10" s="111">
        <v>1</v>
      </c>
      <c r="B10" s="111">
        <v>2</v>
      </c>
      <c r="C10" s="111">
        <v>3</v>
      </c>
      <c r="D10" s="111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P10" s="112">
        <v>16</v>
      </c>
      <c r="Q10" s="112">
        <v>17</v>
      </c>
      <c r="R10" s="112">
        <v>18</v>
      </c>
      <c r="S10" s="112">
        <v>19</v>
      </c>
      <c r="T10" s="112">
        <v>20</v>
      </c>
      <c r="U10" s="112">
        <v>21</v>
      </c>
      <c r="V10" s="112">
        <v>22</v>
      </c>
      <c r="W10" s="112">
        <v>23</v>
      </c>
      <c r="X10" s="112">
        <v>24</v>
      </c>
      <c r="Y10" s="112">
        <v>25</v>
      </c>
      <c r="Z10" s="112">
        <v>26</v>
      </c>
    </row>
    <row r="11" spans="1:26" ht="19.5" customHeight="1">
      <c r="A11" s="142">
        <v>1</v>
      </c>
      <c r="B11" s="143" t="s">
        <v>23</v>
      </c>
      <c r="C11" s="150">
        <v>9</v>
      </c>
      <c r="D11" s="150">
        <v>0</v>
      </c>
      <c r="E11" s="151">
        <v>1</v>
      </c>
      <c r="F11" s="151">
        <v>0</v>
      </c>
      <c r="G11" s="151">
        <v>7</v>
      </c>
      <c r="H11" s="151">
        <v>0</v>
      </c>
      <c r="I11" s="151">
        <v>1</v>
      </c>
      <c r="J11" s="151">
        <v>0</v>
      </c>
      <c r="K11" s="151">
        <v>1</v>
      </c>
      <c r="L11" s="151">
        <v>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>
        <v>0</v>
      </c>
      <c r="X11" s="153">
        <v>0</v>
      </c>
      <c r="Y11" s="153">
        <v>0</v>
      </c>
      <c r="Z11" s="153">
        <v>0</v>
      </c>
    </row>
    <row r="12" spans="1:26" ht="19.5" customHeight="1">
      <c r="A12" s="142">
        <v>2</v>
      </c>
      <c r="B12" s="143" t="s">
        <v>24</v>
      </c>
      <c r="C12" s="150">
        <v>11</v>
      </c>
      <c r="D12" s="150">
        <v>0</v>
      </c>
      <c r="E12" s="151">
        <v>1</v>
      </c>
      <c r="F12" s="151">
        <v>1</v>
      </c>
      <c r="G12" s="151">
        <v>5</v>
      </c>
      <c r="H12" s="151">
        <v>5</v>
      </c>
      <c r="I12" s="151">
        <v>0</v>
      </c>
      <c r="J12" s="151">
        <v>1</v>
      </c>
      <c r="K12" s="151">
        <v>0</v>
      </c>
      <c r="L12" s="151">
        <v>1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3">
        <v>55</v>
      </c>
      <c r="X12" s="153">
        <v>33</v>
      </c>
      <c r="Y12" s="153">
        <v>0</v>
      </c>
      <c r="Z12" s="153">
        <v>0</v>
      </c>
    </row>
    <row r="13" spans="1:26" ht="19.5" customHeight="1">
      <c r="A13" s="142">
        <v>3</v>
      </c>
      <c r="B13" s="143" t="s">
        <v>25</v>
      </c>
      <c r="C13" s="150">
        <v>14</v>
      </c>
      <c r="D13" s="150">
        <v>0</v>
      </c>
      <c r="E13" s="151">
        <v>2</v>
      </c>
      <c r="F13" s="151">
        <v>1</v>
      </c>
      <c r="G13" s="151">
        <v>1</v>
      </c>
      <c r="H13" s="151">
        <v>1</v>
      </c>
      <c r="I13" s="151">
        <v>1</v>
      </c>
      <c r="J13" s="151">
        <v>1</v>
      </c>
      <c r="K13" s="151">
        <v>1</v>
      </c>
      <c r="L13" s="151">
        <v>1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>
        <v>291</v>
      </c>
      <c r="X13" s="153">
        <v>291</v>
      </c>
      <c r="Y13" s="153">
        <v>17</v>
      </c>
      <c r="Z13" s="153">
        <v>17</v>
      </c>
    </row>
    <row r="14" spans="1:26" ht="19.5" customHeight="1">
      <c r="A14" s="142">
        <v>4</v>
      </c>
      <c r="B14" s="143" t="s">
        <v>26</v>
      </c>
      <c r="C14" s="150">
        <v>9</v>
      </c>
      <c r="D14" s="150">
        <v>0</v>
      </c>
      <c r="E14" s="151">
        <v>1</v>
      </c>
      <c r="F14" s="151">
        <v>0</v>
      </c>
      <c r="G14" s="151">
        <v>2</v>
      </c>
      <c r="H14" s="151">
        <v>2</v>
      </c>
      <c r="I14" s="151">
        <v>1</v>
      </c>
      <c r="J14" s="151">
        <v>1</v>
      </c>
      <c r="K14" s="151">
        <v>1</v>
      </c>
      <c r="L14" s="151">
        <v>1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>
        <v>213</v>
      </c>
      <c r="X14" s="153">
        <v>204</v>
      </c>
      <c r="Y14" s="153">
        <v>0</v>
      </c>
      <c r="Z14" s="153">
        <v>0</v>
      </c>
    </row>
    <row r="15" spans="1:26" ht="19.5" customHeight="1">
      <c r="A15" s="142">
        <v>5</v>
      </c>
      <c r="B15" s="143" t="s">
        <v>27</v>
      </c>
      <c r="C15" s="150">
        <v>9</v>
      </c>
      <c r="D15" s="150">
        <v>0</v>
      </c>
      <c r="E15" s="151">
        <v>1</v>
      </c>
      <c r="F15" s="151">
        <v>0</v>
      </c>
      <c r="G15" s="151">
        <v>5</v>
      </c>
      <c r="H15" s="151">
        <v>2</v>
      </c>
      <c r="I15" s="151">
        <v>1</v>
      </c>
      <c r="J15" s="151">
        <v>0</v>
      </c>
      <c r="K15" s="151">
        <v>1</v>
      </c>
      <c r="L15" s="151">
        <v>1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3">
        <v>0</v>
      </c>
      <c r="X15" s="153">
        <v>132</v>
      </c>
      <c r="Y15" s="153">
        <v>0</v>
      </c>
      <c r="Z15" s="153">
        <v>0</v>
      </c>
    </row>
    <row r="16" spans="1:26" ht="19.5" customHeight="1">
      <c r="A16" s="144">
        <v>6</v>
      </c>
      <c r="B16" s="145" t="s">
        <v>28</v>
      </c>
      <c r="C16" s="150">
        <v>9</v>
      </c>
      <c r="D16" s="150">
        <v>0</v>
      </c>
      <c r="E16" s="151">
        <v>1</v>
      </c>
      <c r="F16" s="151">
        <v>1</v>
      </c>
      <c r="G16" s="151">
        <v>2</v>
      </c>
      <c r="H16" s="151">
        <v>2</v>
      </c>
      <c r="I16" s="151">
        <v>1</v>
      </c>
      <c r="J16" s="151">
        <v>1</v>
      </c>
      <c r="K16" s="151">
        <v>1</v>
      </c>
      <c r="L16" s="151">
        <v>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3">
        <v>0</v>
      </c>
      <c r="X16" s="153">
        <v>0</v>
      </c>
      <c r="Y16" s="153">
        <v>0</v>
      </c>
      <c r="Z16" s="153">
        <v>0</v>
      </c>
    </row>
    <row r="17" spans="1:26" ht="19.5" customHeight="1">
      <c r="A17" s="142">
        <v>7</v>
      </c>
      <c r="B17" s="143" t="s">
        <v>29</v>
      </c>
      <c r="C17" s="150">
        <v>10</v>
      </c>
      <c r="D17" s="150">
        <v>0</v>
      </c>
      <c r="E17" s="151">
        <v>1</v>
      </c>
      <c r="F17" s="151">
        <v>1</v>
      </c>
      <c r="G17" s="151">
        <v>2</v>
      </c>
      <c r="H17" s="151">
        <v>2</v>
      </c>
      <c r="I17" s="151">
        <v>1</v>
      </c>
      <c r="J17" s="151">
        <v>1</v>
      </c>
      <c r="K17" s="151">
        <v>1</v>
      </c>
      <c r="L17" s="153">
        <v>1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3"/>
      <c r="Y17" s="153"/>
      <c r="Z17" s="153"/>
    </row>
    <row r="18" spans="1:26" ht="19.5" customHeight="1">
      <c r="A18" s="142">
        <v>8</v>
      </c>
      <c r="B18" s="143" t="s">
        <v>30</v>
      </c>
      <c r="C18" s="150">
        <v>6</v>
      </c>
      <c r="D18" s="150">
        <v>0</v>
      </c>
      <c r="E18" s="151">
        <v>2</v>
      </c>
      <c r="F18" s="151">
        <v>2</v>
      </c>
      <c r="G18" s="151">
        <v>7</v>
      </c>
      <c r="H18" s="151">
        <v>7</v>
      </c>
      <c r="I18" s="151">
        <v>3</v>
      </c>
      <c r="J18" s="151">
        <v>3</v>
      </c>
      <c r="K18" s="151">
        <v>1</v>
      </c>
      <c r="L18" s="153">
        <v>1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>
        <v>202</v>
      </c>
      <c r="X18" s="153">
        <v>202</v>
      </c>
      <c r="Y18" s="153">
        <v>573</v>
      </c>
      <c r="Z18" s="153">
        <v>0</v>
      </c>
    </row>
    <row r="19" spans="1:26" ht="19.5" customHeight="1">
      <c r="A19" s="142">
        <v>9</v>
      </c>
      <c r="B19" s="143" t="s">
        <v>31</v>
      </c>
      <c r="C19" s="150">
        <v>5</v>
      </c>
      <c r="D19" s="150">
        <v>0</v>
      </c>
      <c r="E19" s="151">
        <v>1</v>
      </c>
      <c r="F19" s="151">
        <v>1</v>
      </c>
      <c r="G19" s="151">
        <v>5</v>
      </c>
      <c r="H19" s="151">
        <v>5</v>
      </c>
      <c r="I19" s="151">
        <v>1</v>
      </c>
      <c r="J19" s="151">
        <v>1</v>
      </c>
      <c r="K19" s="151">
        <v>1</v>
      </c>
      <c r="L19" s="153">
        <v>1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>
        <v>85</v>
      </c>
      <c r="X19" s="153">
        <v>85</v>
      </c>
      <c r="Y19" s="153">
        <v>0</v>
      </c>
      <c r="Z19" s="153">
        <v>0</v>
      </c>
    </row>
    <row r="20" spans="1:26" ht="19.5" customHeight="1">
      <c r="A20" s="142">
        <v>10</v>
      </c>
      <c r="B20" s="143" t="s">
        <v>32</v>
      </c>
      <c r="C20" s="150">
        <v>15</v>
      </c>
      <c r="D20" s="150">
        <v>0</v>
      </c>
      <c r="E20" s="151">
        <v>0</v>
      </c>
      <c r="F20" s="151">
        <v>1</v>
      </c>
      <c r="G20" s="151" t="s">
        <v>118</v>
      </c>
      <c r="H20" s="151">
        <v>1</v>
      </c>
      <c r="I20" s="151">
        <v>0</v>
      </c>
      <c r="J20" s="151">
        <v>1</v>
      </c>
      <c r="K20" s="151">
        <v>0</v>
      </c>
      <c r="L20" s="154">
        <v>4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53"/>
      <c r="Y20" s="153"/>
      <c r="Z20" s="153"/>
    </row>
    <row r="21" spans="1:26" ht="19.5" customHeight="1">
      <c r="A21" s="142">
        <v>11</v>
      </c>
      <c r="B21" s="143" t="s">
        <v>33</v>
      </c>
      <c r="C21" s="150">
        <v>3</v>
      </c>
      <c r="D21" s="150">
        <v>0</v>
      </c>
      <c r="E21" s="151">
        <v>0</v>
      </c>
      <c r="F21" s="151">
        <v>0</v>
      </c>
      <c r="G21" s="151">
        <v>2</v>
      </c>
      <c r="H21" s="151">
        <v>0</v>
      </c>
      <c r="I21" s="151">
        <v>1</v>
      </c>
      <c r="J21" s="151">
        <v>1</v>
      </c>
      <c r="K21" s="151">
        <v>1</v>
      </c>
      <c r="L21" s="153">
        <v>1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>
        <v>89</v>
      </c>
      <c r="X21" s="153">
        <v>0</v>
      </c>
      <c r="Y21" s="153">
        <v>512</v>
      </c>
      <c r="Z21" s="153">
        <v>0</v>
      </c>
    </row>
    <row r="22" spans="1:26" ht="19.5" customHeight="1">
      <c r="A22" s="142">
        <v>12</v>
      </c>
      <c r="B22" s="143" t="s">
        <v>34</v>
      </c>
      <c r="C22" s="150">
        <v>12</v>
      </c>
      <c r="D22" s="150">
        <v>0</v>
      </c>
      <c r="E22" s="151">
        <v>1</v>
      </c>
      <c r="F22" s="151">
        <v>1</v>
      </c>
      <c r="G22" s="151">
        <v>2</v>
      </c>
      <c r="H22" s="151">
        <v>0</v>
      </c>
      <c r="I22" s="151">
        <v>0</v>
      </c>
      <c r="J22" s="151">
        <v>1</v>
      </c>
      <c r="K22" s="151">
        <v>0</v>
      </c>
      <c r="L22" s="153">
        <v>1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>
        <v>222</v>
      </c>
      <c r="X22" s="153">
        <v>222</v>
      </c>
      <c r="Y22" s="153">
        <v>3460</v>
      </c>
      <c r="Z22" s="153">
        <v>36160</v>
      </c>
    </row>
    <row r="23" spans="1:26" ht="19.5" customHeight="1">
      <c r="A23" s="142">
        <v>13</v>
      </c>
      <c r="B23" s="143" t="s">
        <v>35</v>
      </c>
      <c r="C23" s="150">
        <v>11</v>
      </c>
      <c r="D23" s="150">
        <v>0</v>
      </c>
      <c r="E23" s="153">
        <v>1</v>
      </c>
      <c r="F23" s="153">
        <v>1</v>
      </c>
      <c r="G23" s="153">
        <v>1</v>
      </c>
      <c r="H23" s="153">
        <v>1</v>
      </c>
      <c r="I23" s="151">
        <v>1</v>
      </c>
      <c r="J23" s="151">
        <v>1</v>
      </c>
      <c r="K23" s="151">
        <v>1</v>
      </c>
      <c r="L23" s="153">
        <v>1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1"/>
      <c r="X23" s="151"/>
      <c r="Y23" s="153"/>
      <c r="Z23" s="153"/>
    </row>
    <row r="24" spans="1:27" s="93" customFormat="1" ht="19.5" customHeight="1">
      <c r="A24" s="102"/>
      <c r="B24" s="102" t="s">
        <v>36</v>
      </c>
      <c r="C24" s="105">
        <f>SUM(C11:C23)</f>
        <v>123</v>
      </c>
      <c r="D24" s="105">
        <f>SUM(D11:D23)</f>
        <v>0</v>
      </c>
      <c r="E24" s="103">
        <f>SUM(E11:E23)</f>
        <v>13</v>
      </c>
      <c r="F24" s="103">
        <f aca="true" t="shared" si="0" ref="F24:L24">SUM(F11:F23)</f>
        <v>10</v>
      </c>
      <c r="G24" s="103">
        <f t="shared" si="0"/>
        <v>41</v>
      </c>
      <c r="H24" s="103">
        <f t="shared" si="0"/>
        <v>28</v>
      </c>
      <c r="I24" s="103">
        <f t="shared" si="0"/>
        <v>12</v>
      </c>
      <c r="J24" s="103">
        <f t="shared" si="0"/>
        <v>13</v>
      </c>
      <c r="K24" s="103">
        <f t="shared" si="0"/>
        <v>10</v>
      </c>
      <c r="L24" s="103">
        <f t="shared" si="0"/>
        <v>14</v>
      </c>
      <c r="M24" s="104">
        <f>SUM(M11:M23)</f>
        <v>0</v>
      </c>
      <c r="N24" s="104">
        <f aca="true" t="shared" si="1" ref="N24:Z24">SUM(N11:N23)</f>
        <v>0</v>
      </c>
      <c r="O24" s="104">
        <f t="shared" si="1"/>
        <v>0</v>
      </c>
      <c r="P24" s="104">
        <f t="shared" si="1"/>
        <v>0</v>
      </c>
      <c r="Q24" s="104">
        <f t="shared" si="1"/>
        <v>0</v>
      </c>
      <c r="R24" s="104">
        <f t="shared" si="1"/>
        <v>0</v>
      </c>
      <c r="S24" s="104">
        <f t="shared" si="1"/>
        <v>0</v>
      </c>
      <c r="T24" s="104">
        <f t="shared" si="1"/>
        <v>0</v>
      </c>
      <c r="U24" s="104">
        <f t="shared" si="1"/>
        <v>0</v>
      </c>
      <c r="V24" s="104">
        <f t="shared" si="1"/>
        <v>0</v>
      </c>
      <c r="W24" s="104">
        <f>SUM(W11:W23)</f>
        <v>1157</v>
      </c>
      <c r="X24" s="104">
        <f t="shared" si="1"/>
        <v>1169</v>
      </c>
      <c r="Y24" s="104">
        <f t="shared" si="1"/>
        <v>4562</v>
      </c>
      <c r="Z24" s="104">
        <f t="shared" si="1"/>
        <v>36177</v>
      </c>
      <c r="AA24" s="104">
        <v>0</v>
      </c>
    </row>
    <row r="25" spans="12:24" ht="15"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ht="15">
      <c r="X26" s="99"/>
    </row>
    <row r="27" spans="13:22" ht="15"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</sheetData>
  <sheetProtection/>
  <mergeCells count="21">
    <mergeCell ref="B7:B9"/>
    <mergeCell ref="Q8:R8"/>
    <mergeCell ref="C7:D7"/>
    <mergeCell ref="U8:V8"/>
    <mergeCell ref="W7:X8"/>
    <mergeCell ref="Y7:Z8"/>
    <mergeCell ref="E7:L7"/>
    <mergeCell ref="G8:H8"/>
    <mergeCell ref="E8:F8"/>
    <mergeCell ref="O8:P8"/>
    <mergeCell ref="M8:N8"/>
    <mergeCell ref="K1:L1"/>
    <mergeCell ref="K8:L8"/>
    <mergeCell ref="A2:Z2"/>
    <mergeCell ref="A4:Z4"/>
    <mergeCell ref="M7:V7"/>
    <mergeCell ref="S8:T8"/>
    <mergeCell ref="C8:D8"/>
    <mergeCell ref="A7:A9"/>
    <mergeCell ref="X5:Z5"/>
    <mergeCell ref="I8:J8"/>
  </mergeCells>
  <printOptions horizontalCentered="1"/>
  <pageMargins left="0.5" right="0.25" top="0.75" bottom="0.75" header="0.5" footer="0.5"/>
  <pageSetup horizontalDpi="300" verticalDpi="300" orientation="landscape" paperSize="9" scale="67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2009-03-25T10:40:52Z</cp:lastPrinted>
  <dcterms:created xsi:type="dcterms:W3CDTF">2008-06-03T10:00:46Z</dcterms:created>
  <dcterms:modified xsi:type="dcterms:W3CDTF">2009-03-25T10:40:54Z</dcterms:modified>
  <cp:category/>
  <cp:version/>
  <cp:contentType/>
  <cp:contentStatus/>
</cp:coreProperties>
</file>